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50" tabRatio="936"/>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2" r:id="rId29"/>
    <sheet name="Instruction" sheetId="90" state="hidden"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23" i="80" l="1"/>
  <c r="C33" i="80"/>
  <c r="D33" i="80"/>
  <c r="E33" i="80"/>
  <c r="F33" i="80"/>
  <c r="G33" i="80"/>
  <c r="G37" i="80"/>
  <c r="G8" i="80" l="1"/>
  <c r="G11" i="80"/>
  <c r="C14" i="80" l="1"/>
  <c r="F8" i="80" l="1"/>
  <c r="E20" i="72" l="1"/>
  <c r="E19" i="72"/>
  <c r="E18" i="72"/>
  <c r="E17" i="72"/>
  <c r="E16" i="72"/>
  <c r="E15" i="72"/>
  <c r="E14" i="72"/>
  <c r="E13" i="72"/>
  <c r="E12" i="72"/>
  <c r="E11" i="72"/>
  <c r="E10" i="72"/>
  <c r="E9" i="72"/>
  <c r="E8" i="72"/>
  <c r="D17" i="86" l="1"/>
  <c r="C17" i="86"/>
  <c r="D15" i="86"/>
  <c r="C15" i="86"/>
  <c r="C10" i="85"/>
  <c r="C19" i="85" s="1"/>
  <c r="C13" i="85"/>
  <c r="D17" i="84"/>
  <c r="D12" i="84" s="1"/>
  <c r="C14" i="84"/>
  <c r="C12" i="84" s="1"/>
  <c r="D7" i="84"/>
  <c r="C7" i="84"/>
  <c r="H8" i="81"/>
  <c r="H9" i="81"/>
  <c r="H10" i="81"/>
  <c r="H11" i="81"/>
  <c r="H12" i="81"/>
  <c r="H13" i="81"/>
  <c r="H14" i="81"/>
  <c r="H15" i="81"/>
  <c r="H16" i="81"/>
  <c r="H17" i="81"/>
  <c r="H18" i="81"/>
  <c r="H19" i="81"/>
  <c r="H22" i="81" s="1"/>
  <c r="H20" i="81"/>
  <c r="H21" i="81"/>
  <c r="C22" i="81"/>
  <c r="D22" i="81"/>
  <c r="E22" i="81"/>
  <c r="F22" i="81"/>
  <c r="G22" i="81"/>
  <c r="C19" i="84" l="1"/>
  <c r="D19" i="84"/>
  <c r="C37" i="69"/>
  <c r="C21" i="72"/>
  <c r="D21" i="72"/>
  <c r="E21" i="72"/>
  <c r="G14" i="80" l="1"/>
  <c r="D18" i="80" l="1"/>
  <c r="I7" i="82" l="1"/>
  <c r="I8" i="82"/>
  <c r="I9" i="82"/>
  <c r="I10" i="82"/>
  <c r="I11" i="82"/>
  <c r="I12" i="82"/>
  <c r="I13" i="82"/>
  <c r="I14" i="82"/>
  <c r="I15" i="82"/>
  <c r="I16" i="82"/>
  <c r="I17" i="82"/>
  <c r="I18" i="82"/>
  <c r="I19" i="82"/>
  <c r="I20" i="82"/>
  <c r="C21" i="82"/>
  <c r="D21" i="82"/>
  <c r="E21" i="82"/>
  <c r="F21" i="82"/>
  <c r="H21" i="82"/>
  <c r="I22" i="82"/>
  <c r="I23" i="82"/>
  <c r="I21" i="82" l="1"/>
  <c r="G18" i="80"/>
  <c r="G21" i="80" s="1"/>
  <c r="G39" i="80" s="1"/>
  <c r="F18" i="80"/>
  <c r="E18" i="80"/>
  <c r="C18" i="80"/>
  <c r="F14" i="80"/>
  <c r="E14" i="80"/>
  <c r="D14" i="80"/>
  <c r="F11" i="80"/>
  <c r="E11" i="80"/>
  <c r="D11" i="80"/>
  <c r="C11" i="80"/>
  <c r="E8" i="80"/>
  <c r="D8" i="80"/>
  <c r="C8" i="80"/>
  <c r="B2" i="92" l="1"/>
  <c r="B1" i="92"/>
  <c r="B2" i="71" l="1"/>
  <c r="C15" i="69" l="1"/>
  <c r="C25" i="69" s="1"/>
  <c r="B1" i="89" l="1"/>
  <c r="B1" i="88"/>
  <c r="B1" i="87"/>
  <c r="B1" i="86"/>
  <c r="B1" i="85"/>
  <c r="B1" i="84"/>
  <c r="B1" i="83"/>
  <c r="B1" i="82"/>
  <c r="B1" i="81"/>
  <c r="B2" i="89" l="1"/>
  <c r="B2" i="88"/>
  <c r="B2" i="87"/>
  <c r="B2" i="86"/>
  <c r="B2" i="85"/>
  <c r="B2" i="84"/>
  <c r="B2" i="83"/>
  <c r="B2" i="82"/>
  <c r="B2" i="81"/>
  <c r="H34" i="83" l="1"/>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I34" i="83" l="1"/>
  <c r="B2" i="80"/>
  <c r="B1" i="80"/>
  <c r="B2" i="79" l="1"/>
  <c r="B2" i="37"/>
  <c r="B2" i="36"/>
  <c r="B2" i="74"/>
  <c r="B2" i="64"/>
  <c r="B2" i="35"/>
  <c r="B2" i="69"/>
  <c r="B2" i="77"/>
  <c r="B2" i="28"/>
  <c r="B2" i="73"/>
  <c r="B2" i="72"/>
  <c r="B2" i="52"/>
  <c r="B2" i="75"/>
  <c r="B2" i="53"/>
  <c r="B2" i="62"/>
  <c r="G5" i="71" l="1"/>
  <c r="F5" i="71"/>
  <c r="E5" i="71"/>
  <c r="D5" i="71"/>
  <c r="C5" i="71"/>
  <c r="B1" i="79" l="1"/>
  <c r="B1" i="37"/>
  <c r="B1" i="36"/>
  <c r="B1" i="74"/>
  <c r="B1" i="64"/>
  <c r="B1" i="35"/>
  <c r="B1" i="69"/>
  <c r="B1" i="77"/>
  <c r="B1" i="28"/>
  <c r="B1" i="73"/>
  <c r="B1" i="72"/>
  <c r="B1" i="52"/>
  <c r="B1" i="71"/>
  <c r="B1" i="75"/>
  <c r="B1" i="53"/>
  <c r="B1" i="62"/>
  <c r="B1" i="6"/>
  <c r="C5" i="73" l="1"/>
  <c r="C8" i="73" l="1"/>
  <c r="C13" i="73" s="1"/>
  <c r="C45" i="69" l="1"/>
</calcChain>
</file>

<file path=xl/sharedStrings.xml><?xml version="1.0" encoding="utf-8"?>
<sst xmlns="http://schemas.openxmlformats.org/spreadsheetml/2006/main" count="1543" uniqueCount="1024">
  <si>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</si>
  <si>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</si>
  <si>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</si>
  <si>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</si>
  <si>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</si>
  <si>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</si>
  <si>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</si>
  <si>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</si>
  <si>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</si>
  <si>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</si>
  <si>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</si>
  <si>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</si>
  <si>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</si>
  <si>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</si>
  <si>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</si>
  <si>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</si>
  <si>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</si>
  <si>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</si>
  <si>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</si>
  <si>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</si>
  <si>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</si>
  <si>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</si>
  <si>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</si>
  <si>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</si>
  <si>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</si>
  <si>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</si>
  <si>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</si>
  <si>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</si>
  <si>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</si>
  <si>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</si>
  <si>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</si>
  <si>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</si>
  <si>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</si>
  <si>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</si>
  <si>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</si>
  <si>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</si>
  <si>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</si>
  <si>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</si>
  <si>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</si>
  <si>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</si>
  <si>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</si>
  <si>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</si>
  <si>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</si>
  <si>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</si>
  <si>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</si>
  <si>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</si>
  <si>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</si>
  <si>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</si>
  <si>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</si>
  <si>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</si>
  <si>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</si>
  <si>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</si>
  <si>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</si>
  <si>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</si>
  <si>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</si>
  <si>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</si>
  <si>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</si>
  <si>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</si>
  <si>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</si>
  <si>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</si>
  <si>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</si>
  <si>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</si>
  <si>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</si>
  <si>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</si>
  <si>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</si>
  <si>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</si>
  <si>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</si>
  <si>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</si>
  <si>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</si>
  <si>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</si>
  <si>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</si>
  <si>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</si>
  <si>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</si>
  <si>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</si>
  <si>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</si>
  <si>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</si>
  <si>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</si>
  <si>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</si>
  <si>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</si>
  <si>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</si>
  <si>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</si>
  <si>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</si>
  <si>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</si>
  <si>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</si>
  <si>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</si>
  <si>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</si>
  <si>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</si>
  <si>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</si>
  <si>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</si>
  <si>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</si>
  <si>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</si>
  <si>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</si>
  <si>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</si>
  <si>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</si>
  <si>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</si>
  <si>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</si>
  <si>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</si>
  <si>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</si>
  <si>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</si>
  <si>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</si>
  <si>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</si>
  <si>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</si>
  <si>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</si>
  <si>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</si>
  <si>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</si>
  <si>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</si>
  <si>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</si>
  <si>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</si>
  <si>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</si>
  <si>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</si>
  <si>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</si>
  <si>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</si>
  <si>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</si>
  <si>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</si>
  <si>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</si>
  <si>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</si>
  <si>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</si>
  <si>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</si>
  <si>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</si>
  <si>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</si>
  <si>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</si>
  <si>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</si>
  <si>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</si>
  <si>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</si>
  <si>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</si>
  <si>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</si>
  <si>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</si>
  <si>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</si>
  <si>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</si>
  <si>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</si>
  <si>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</si>
  <si>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</si>
  <si>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</si>
  <si>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</si>
  <si>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</si>
  <si>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</si>
  <si>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</si>
  <si>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</si>
  <si>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</si>
  <si>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</si>
  <si>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</si>
  <si>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</si>
  <si>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</si>
  <si>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</si>
  <si>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</si>
  <si>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</si>
  <si>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</si>
  <si>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</si>
  <si>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</si>
  <si>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</si>
  <si>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</si>
  <si>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</si>
  <si>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</si>
  <si>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</si>
  <si>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</si>
  <si>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</si>
  <si>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</si>
  <si>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</si>
  <si>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</si>
  <si>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</si>
  <si>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</si>
  <si>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</si>
  <si>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</si>
  <si>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</si>
  <si>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</si>
  <si>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</si>
  <si>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</si>
  <si>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</si>
  <si>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</si>
  <si>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</si>
  <si>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</si>
  <si>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</si>
  <si>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</si>
  <si>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</si>
  <si>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</si>
  <si>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</si>
  <si>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</si>
  <si>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</si>
  <si>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</si>
  <si>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</si>
  <si>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</si>
  <si>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</si>
  <si>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</si>
  <si>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</si>
  <si>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</si>
  <si>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</si>
  <si>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</si>
  <si>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</si>
  <si>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</si>
  <si>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</si>
  <si>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</si>
  <si>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</si>
  <si>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</si>
  <si>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</si>
  <si>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</si>
  <si>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</si>
  <si>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</si>
  <si>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</si>
  <si>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</si>
  <si>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</si>
  <si>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</si>
  <si>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</si>
  <si>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</si>
  <si>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</si>
  <si>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</si>
  <si>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</si>
  <si>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</si>
  <si>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</si>
  <si>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</si>
  <si>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</si>
  <si>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</si>
  <si>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</si>
  <si>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</si>
  <si>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</si>
  <si>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</si>
  <si>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</si>
  <si>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</si>
  <si>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</si>
  <si>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</si>
  <si>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</si>
  <si>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</si>
  <si>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</si>
  <si>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</si>
  <si>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</si>
  <si>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</si>
  <si>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</si>
  <si>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</si>
  <si>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</si>
  <si>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</si>
  <si>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</si>
  <si>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</si>
  <si>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</si>
  <si>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</si>
  <si>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</si>
  <si>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</si>
  <si>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</si>
  <si>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</si>
  <si>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</si>
  <si>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</si>
  <si>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</si>
  <si>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</si>
  <si>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</si>
  <si>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</si>
  <si>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</si>
  <si>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</si>
  <si>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</si>
  <si>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</si>
  <si>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</si>
  <si>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</si>
  <si>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</si>
  <si>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</si>
  <si>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</si>
  <si>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</si>
  <si>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</si>
  <si>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</si>
  <si>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</si>
  <si>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</si>
  <si>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</si>
  <si>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</si>
  <si>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</si>
  <si>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</si>
  <si>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</si>
  <si>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</si>
  <si>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</si>
  <si>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</si>
  <si>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</si>
  <si>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</si>
  <si>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</si>
  <si>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</si>
  <si>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</si>
  <si>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</si>
  <si>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</si>
  <si>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</si>
  <si>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</si>
  <si>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</si>
  <si>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</si>
  <si>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</si>
  <si>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</si>
  <si>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</si>
  <si>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</si>
  <si>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</si>
  <si>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</si>
  <si>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</si>
  <si>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</si>
  <si>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</si>
  <si>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</si>
  <si>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</si>
  <si>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</si>
  <si>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</si>
  <si>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</si>
  <si>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</si>
  <si>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</si>
  <si>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</si>
  <si>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</si>
  <si>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</si>
  <si>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</si>
  <si>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</si>
  <si>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</si>
  <si>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</si>
  <si>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</si>
  <si>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</si>
  <si>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</si>
  <si>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</si>
  <si>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</si>
  <si>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</si>
  <si>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</si>
  <si>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</si>
  <si>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</si>
  <si>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</si>
  <si>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</si>
  <si>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</si>
  <si>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</si>
  <si>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</si>
  <si>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</si>
  <si>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</si>
  <si>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</si>
  <si>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</si>
  <si>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</si>
  <si>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</si>
  <si>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</si>
  <si>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</si>
  <si>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</si>
  <si>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</si>
  <si>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</si>
  <si>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</si>
  <si>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</si>
  <si>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</si>
  <si>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</si>
  <si>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</si>
  <si>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</si>
  <si>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</si>
  <si>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</si>
  <si>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</si>
  <si>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</si>
  <si>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</si>
  <si>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</si>
  <si>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</si>
  <si>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</si>
  <si>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</si>
  <si>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</si>
  <si>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</si>
  <si>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</si>
  <si>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</si>
  <si>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</si>
  <si>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</si>
  <si>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</si>
  <si>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</si>
  <si>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</si>
  <si>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</si>
  <si>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</si>
  <si>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</si>
  <si>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</si>
  <si>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</si>
  <si>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</si>
  <si>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</si>
  <si>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</si>
  <si>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</si>
  <si>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</si>
  <si>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</si>
  <si>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</si>
  <si>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</si>
  <si>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</si>
  <si>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</si>
  <si>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</si>
  <si>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</si>
  <si>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</si>
  <si>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</si>
  <si>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</si>
  <si>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</si>
  <si>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</si>
  <si>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</si>
  <si>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</si>
  <si>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</si>
  <si>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</si>
  <si>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</si>
  <si>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</si>
  <si>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</si>
  <si>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</si>
  <si>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</si>
  <si>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</si>
  <si>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</si>
  <si>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</si>
  <si>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</si>
  <si>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</si>
  <si>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</si>
  <si>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</si>
  <si>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</si>
  <si>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</si>
  <si>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</si>
  <si>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</si>
  <si>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</si>
  <si>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</si>
  <si>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</si>
  <si>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</si>
  <si>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</si>
  <si>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</si>
  <si>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</si>
  <si>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</si>
  <si>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</si>
  <si>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</si>
  <si>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</si>
  <si>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</si>
  <si>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</si>
  <si>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</si>
  <si>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</si>
  <si>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</si>
  <si>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</si>
  <si>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</si>
  <si>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</si>
  <si>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</si>
  <si>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</si>
  <si>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</si>
  <si>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</si>
  <si>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</si>
  <si>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</si>
  <si>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</si>
  <si>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</si>
  <si>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</si>
  <si>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</si>
  <si>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</si>
  <si>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</si>
  <si>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</si>
  <si>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</si>
  <si>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</si>
  <si>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</si>
  <si>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</si>
  <si>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</si>
  <si>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</si>
  <si>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</si>
  <si>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</si>
  <si>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</si>
  <si>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</si>
  <si>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</si>
  <si>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</si>
  <si>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</si>
  <si>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</si>
  <si>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</si>
  <si>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</si>
  <si>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</si>
  <si>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</si>
  <si>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</si>
  <si>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</si>
  <si>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</si>
  <si>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</si>
  <si>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</si>
  <si>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</si>
  <si>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</si>
  <si>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</si>
  <si>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</si>
  <si>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</si>
  <si>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</si>
  <si>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</si>
  <si>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</si>
  <si>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</si>
  <si>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</si>
  <si>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</si>
  <si>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</si>
  <si>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</si>
  <si>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</si>
  <si>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</si>
  <si>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</si>
  <si>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</si>
  <si>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</si>
  <si>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</si>
  <si>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</si>
  <si>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</si>
  <si>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</si>
  <si>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</si>
  <si>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</si>
  <si>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</si>
  <si>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</si>
  <si>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</si>
  <si>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</si>
  <si>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</si>
  <si>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</si>
  <si>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</si>
  <si>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</si>
  <si>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</si>
  <si>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</si>
  <si>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</si>
  <si>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</si>
  <si>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</si>
  <si>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</si>
  <si>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</si>
  <si>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</si>
  <si>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</si>
  <si>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</si>
  <si>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</si>
  <si>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</si>
  <si>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</si>
  <si>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</si>
  <si>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</si>
  <si>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</si>
  <si>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</si>
  <si>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</si>
  <si>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</si>
  <si>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</si>
  <si>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</si>
  <si>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</si>
  <si>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</si>
  <si>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</si>
  <si>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</si>
  <si>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</si>
  <si>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</si>
  <si>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</si>
  <si>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</si>
  <si>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</si>
  <si>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</si>
  <si>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</si>
  <si>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</si>
  <si>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</si>
  <si>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</si>
  <si>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</si>
  <si>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</si>
  <si>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</si>
  <si>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</si>
  <si>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</si>
  <si>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</si>
  <si>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</si>
  <si>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</si>
  <si>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</si>
  <si>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</si>
  <si>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</si>
  <si>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</si>
  <si>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</si>
  <si>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</si>
  <si>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</si>
  <si>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</si>
  <si>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</si>
  <si>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</si>
  <si>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</si>
  <si>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</si>
  <si>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</si>
  <si>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</si>
  <si>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</si>
  <si>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</si>
  <si>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</si>
  <si>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</si>
  <si>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</si>
  <si>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</si>
  <si>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</si>
  <si>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</si>
  <si>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</si>
  <si>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</si>
  <si>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</si>
  <si>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</si>
  <si>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</si>
  <si>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</si>
  <si>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</si>
  <si>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</si>
  <si>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</si>
  <si>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</si>
  <si>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</si>
  <si>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</si>
  <si>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</si>
  <si>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</si>
  <si>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</si>
  <si>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</si>
  <si>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</si>
  <si>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</si>
  <si>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</si>
  <si>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</si>
  <si>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</si>
  <si>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</si>
  <si>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</si>
  <si>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</si>
  <si>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</si>
  <si>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</si>
  <si>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</si>
  <si>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</si>
  <si>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</si>
  <si>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</si>
  <si>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</si>
  <si>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</si>
  <si>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</si>
  <si>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</si>
  <si>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</si>
  <si>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</si>
  <si>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</si>
  <si>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</si>
  <si>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</si>
  <si>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</si>
  <si>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</si>
  <si>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</si>
  <si>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</si>
  <si>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</si>
  <si>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</si>
  <si>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</si>
  <si>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</si>
  <si>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</si>
  <si>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</si>
  <si>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</si>
  <si>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</si>
  <si>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</si>
  <si>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</si>
  <si>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</si>
  <si>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</si>
  <si>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</si>
  <si>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</si>
  <si>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</si>
  <si>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</si>
  <si>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</si>
  <si>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</si>
  <si>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</si>
  <si>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</si>
  <si>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</si>
  <si>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</si>
  <si>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</si>
  <si>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</si>
  <si>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</si>
  <si>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</si>
  <si>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</si>
  <si>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</si>
  <si>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</si>
  <si>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</si>
  <si>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</si>
  <si>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</si>
  <si>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</si>
  <si>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</si>
  <si>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</si>
  <si>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</si>
  <si>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</si>
  <si>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</si>
  <si>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</si>
  <si>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</si>
  <si>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</si>
  <si>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</si>
  <si>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</si>
  <si>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</si>
  <si>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</si>
  <si>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</si>
  <si>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</si>
  <si>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</si>
  <si>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</si>
  <si>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</si>
  <si>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</si>
  <si>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</si>
  <si>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</si>
  <si>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</si>
  <si>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</si>
  <si>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</si>
  <si>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</si>
  <si>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</si>
  <si>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</si>
  <si>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</si>
  <si>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</si>
  <si>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</si>
  <si>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</si>
  <si>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</si>
  <si>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</si>
  <si>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</si>
  <si>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</si>
  <si>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</si>
  <si>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</si>
  <si>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</si>
  <si>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</si>
  <si>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</si>
  <si>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</si>
  <si>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</si>
  <si>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</si>
  <si>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</si>
  <si>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</si>
  <si>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</si>
  <si>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</si>
  <si>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</si>
  <si>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</si>
  <si>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</si>
  <si>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</si>
  <si>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</si>
  <si>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</si>
  <si>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</si>
  <si>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</si>
  <si>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</si>
  <si>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</si>
  <si>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</si>
  <si>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</si>
  <si>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</si>
  <si>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</si>
  <si>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</si>
  <si>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</si>
  <si>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</si>
  <si>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</si>
  <si>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</si>
  <si>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</si>
  <si>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</si>
  <si>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</si>
  <si>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</si>
  <si>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</si>
  <si>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</si>
  <si>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</si>
  <si>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</si>
  <si>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</si>
  <si>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</si>
  <si>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</si>
  <si>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</si>
  <si>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</si>
  <si>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</si>
  <si>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</si>
  <si>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</si>
  <si>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</si>
  <si>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</si>
  <si>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</si>
  <si>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</si>
  <si>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</si>
  <si>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</si>
  <si>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</si>
  <si>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</si>
  <si>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</si>
  <si>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</si>
  <si>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</si>
  <si>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</si>
  <si>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</si>
  <si>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</si>
  <si>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</si>
  <si>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</si>
  <si>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</si>
  <si>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</si>
  <si>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</si>
  <si>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</si>
  <si>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</si>
  <si>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</si>
  <si>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</si>
  <si>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</si>
  <si>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</si>
  <si>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</si>
  <si>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</si>
  <si>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</si>
  <si>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</si>
  <si>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</si>
  <si>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</si>
  <si>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</si>
  <si>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</si>
  <si>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</si>
  <si>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</si>
  <si>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</si>
  <si>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</si>
  <si>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</si>
  <si>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</si>
  <si>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</si>
  <si>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</si>
  <si>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</si>
  <si>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</si>
  <si>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</si>
  <si>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</si>
  <si>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</si>
  <si>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</si>
  <si>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</si>
  <si>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</si>
  <si>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</si>
  <si>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</si>
  <si>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</si>
  <si>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</si>
  <si>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</si>
  <si>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</si>
  <si>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</si>
  <si>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</si>
  <si>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</si>
  <si>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</si>
  <si>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</si>
  <si>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</si>
  <si>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</si>
  <si>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</si>
  <si>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</si>
  <si>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</si>
  <si>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</si>
  <si>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</si>
  <si>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</si>
  <si>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</si>
  <si>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</si>
  <si>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</si>
  <si>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</si>
  <si>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</si>
  <si>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</si>
  <si>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</si>
  <si>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</si>
  <si>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</si>
  <si>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</si>
  <si>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</si>
  <si>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</si>
  <si>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</si>
  <si>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</si>
  <si>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</si>
  <si>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</si>
  <si>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</si>
  <si>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</si>
  <si>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</si>
  <si>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</si>
  <si>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</si>
  <si>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</si>
  <si>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</si>
  <si>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</si>
  <si>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</si>
  <si>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</si>
  <si>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</si>
  <si>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</si>
  <si>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</si>
  <si>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</si>
  <si>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</si>
  <si>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</si>
  <si>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</si>
  <si>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</si>
  <si>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</si>
  <si>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</si>
  <si>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</si>
  <si>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</si>
  <si>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</si>
  <si>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</si>
  <si>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</si>
  <si>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</si>
  <si>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</si>
  <si>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</si>
  <si>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</si>
  <si>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</si>
  <si>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</si>
  <si>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</si>
  <si>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</si>
  <si>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</si>
  <si>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</si>
  <si>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</si>
  <si>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</si>
  <si>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</si>
  <si>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</si>
  <si>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</si>
  <si>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</si>
  <si>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</si>
  <si>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</si>
  <si>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</si>
  <si>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</si>
  <si>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</si>
  <si>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</si>
  <si>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</si>
  <si>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</si>
  <si>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</si>
  <si>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</si>
  <si>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</si>
  <si>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</si>
  <si>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</si>
  <si>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</si>
  <si>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</si>
  <si>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</si>
  <si>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</si>
  <si>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</si>
  <si>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</si>
  <si>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</si>
  <si>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</si>
  <si>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</si>
  <si>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</si>
  <si>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</si>
  <si>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</si>
  <si>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</si>
  <si>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</si>
  <si>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</si>
  <si>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</si>
  <si>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</si>
  <si>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</si>
  <si>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</si>
  <si>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</si>
  <si>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</si>
  <si>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</si>
  <si>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</si>
  <si>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</si>
  <si>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</si>
  <si>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</si>
  <si>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</si>
  <si>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</si>
  <si>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</si>
  <si>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</si>
  <si>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</si>
  <si>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</si>
  <si>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</si>
  <si>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</si>
  <si>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</si>
  <si>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</si>
  <si>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</si>
  <si>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</si>
  <si>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</si>
  <si>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</si>
  <si>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</si>
  <si>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</si>
  <si>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</si>
  <si>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</si>
  <si>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</si>
  <si>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</si>
  <si>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</si>
  <si>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</si>
  <si>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</si>
  <si>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</si>
  <si>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</si>
  <si>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</si>
  <si>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</si>
  <si>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</si>
  <si>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</si>
  <si>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</si>
  <si>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</si>
  <si>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</si>
  <si>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</si>
  <si>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</si>
  <si>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</si>
  <si>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</si>
  <si>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</si>
  <si>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</si>
  <si>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</si>
  <si>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</si>
  <si>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</si>
  <si>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</si>
  <si>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</si>
  <si>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</si>
  <si>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</si>
  <si>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</si>
  <si>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</si>
  <si>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</si>
  <si>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</si>
  <si>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</si>
  <si>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</si>
  <si>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</si>
  <si>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</si>
  <si>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</si>
  <si>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</si>
  <si>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</si>
  <si>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</si>
  <si>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</si>
  <si>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</si>
  <si>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</si>
  <si>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</si>
  <si>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</si>
  <si>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</si>
  <si>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</si>
  <si>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</si>
  <si>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</si>
  <si>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</si>
  <si>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</si>
  <si>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</si>
  <si>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</si>
  <si>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</si>
  <si>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</si>
  <si>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</si>
  <si>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</si>
  <si>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</si>
  <si>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</si>
  <si>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</si>
  <si>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</si>
  <si>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</si>
  <si>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</si>
  <si>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</si>
  <si>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</si>
  <si>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</si>
  <si>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</si>
  <si>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შეივსება შესაბამის კვარტლის ინფორმაცია. უმოქმედო სესხების ცვლილების მიზნებისთვის ერთი სესხის ჭრილში კურსის ეფექტი პერიოდზე შეივსება მხოლოდ ზრდაში ან შემცირებაში.</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</si>
  <si>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</si>
  <si>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განმარტებები გვერდებისთვის  "17-25"</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</si>
  <si>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</si>
  <si>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</si>
  <si>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</si>
  <si>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</si>
  <si>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</si>
  <si>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</si>
  <si>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</si>
  <si>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</si>
  <si>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</si>
  <si>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</si>
  <si>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</si>
  <si>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</si>
  <si>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</si>
  <si>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</si>
  <si>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</si>
  <si>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სს თიბისი ბანკი</t>
  </si>
  <si>
    <t>არნე ბერგრენი</t>
  </si>
  <si>
    <t>ვახტანგ ბუცხრიკიძე</t>
  </si>
  <si>
    <t>www.tbcbank.com.ge</t>
  </si>
  <si>
    <t>ცირა კემულარია</t>
  </si>
  <si>
    <t>დამოუკიდებელი წევრი</t>
  </si>
  <si>
    <t>მარია ლუიზა ჩიკონიანი</t>
  </si>
  <si>
    <t>დამოუკიდებელი თავმჯდომარე</t>
  </si>
  <si>
    <t>გენერალური დირექტორი</t>
  </si>
  <si>
    <t>თორნიკე გოგიჩაიშვილი</t>
  </si>
  <si>
    <t>გენერალური დირექტორის მოადგილე / საცალო, მცირე და საშუალო საბანკო ბიზნესის მართვა</t>
  </si>
  <si>
    <t>ნინო მასურაშვილი</t>
  </si>
  <si>
    <t>გენერალური დირექტორის მოადგილე / რისკების მართვა</t>
  </si>
  <si>
    <t>გიორგი მეგრელიშვილი</t>
  </si>
  <si>
    <t>გენერალური დირექტორის მოადგილე / ფინანსების მართვა</t>
  </si>
  <si>
    <t>ნიკოლოზ ქურდიანი</t>
  </si>
  <si>
    <t>გიორგი თხელიძე</t>
  </si>
  <si>
    <t>გენერალური დირექტორის მოადგილე / კორპორატიული და საინვესტიციო საბანკო ბიზნესის მართვა</t>
  </si>
  <si>
    <t>TBC Bank Group PLC</t>
  </si>
  <si>
    <t>European Bank for Reconstruction and Development</t>
  </si>
  <si>
    <t>Dunross &amp; Co.</t>
  </si>
  <si>
    <t>ეფტიმიოს კირიაკოპულოსი</t>
  </si>
  <si>
    <t>ერან კლაინი</t>
  </si>
  <si>
    <t>პერ ანდერს იორგენ ფასტი</t>
  </si>
  <si>
    <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</si>
  <si>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</si>
  <si>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</si>
  <si>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</si>
  <si>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</si>
  <si>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</si>
  <si>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</si>
  <si>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</si>
  <si>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</si>
  <si>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</si>
  <si>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</si>
  <si>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</si>
  <si>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</si>
  <si>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</si>
  <si>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</si>
  <si>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</si>
  <si>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</si>
  <si>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</si>
  <si>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</si>
  <si>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</si>
  <si>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</si>
  <si>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</si>
  <si>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</si>
  <si>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ზოგადი და ხარისხობრივი ინფორმაცია საცალო პროდუქტებზე</t>
  </si>
  <si>
    <t>4Q-2021</t>
  </si>
  <si>
    <t>3Q-2021</t>
  </si>
  <si>
    <t>2Q-2021</t>
  </si>
  <si>
    <t>ვენერა სუქნიძე</t>
  </si>
  <si>
    <t>რაჯივ ლოჩან სოუნი</t>
  </si>
  <si>
    <t>1Q-2022</t>
  </si>
  <si>
    <t>Allan Gray Investment Management</t>
  </si>
  <si>
    <t>2Q-2022</t>
  </si>
  <si>
    <t>გენერალური დირექტორის მოადგილე / ბრენდის გამოცდილება, მარკეტინგული კომუნიკაციების და გადახდების ბიზნესის მართვა</t>
  </si>
  <si>
    <t>მამუკა ხაზარაძე</t>
  </si>
  <si>
    <t>ბადრი ჯაფარიძე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</si>
</sst>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s>
  <fonts count="13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
      <b/>
      <sz val="9"/>
      <color theme="1"/>
      <name val="Calibri"/>
      <family val="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theme="6" tint="-0.499984740745262"/>
      </left>
      <right style="thin">
        <color theme="6" tint="-0.499984740745262"/>
      </right>
      <top style="thin">
        <color indexed="64"/>
      </top>
      <bottom style="thin">
        <color theme="6" tint="-0.499984740745262"/>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9" fontId="41"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40" fillId="9" borderId="36"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0" fontId="39"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168" fontId="41" fillId="64" borderId="42" applyNumberFormat="0" applyAlignment="0" applyProtection="0"/>
    <xf numFmtId="169" fontId="41" fillId="64" borderId="42" applyNumberFormat="0" applyAlignment="0" applyProtection="0"/>
    <xf numFmtId="168" fontId="41" fillId="64" borderId="42" applyNumberFormat="0" applyAlignment="0" applyProtection="0"/>
    <xf numFmtId="0" fontId="39" fillId="64" borderId="42" applyNumberFormat="0" applyAlignment="0" applyProtection="0"/>
    <xf numFmtId="0" fontId="42" fillId="65" borderId="43" applyNumberFormat="0" applyAlignment="0" applyProtection="0"/>
    <xf numFmtId="0" fontId="43" fillId="10" borderId="39"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0" fontId="43" fillId="10" borderId="39"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169" fontId="44" fillId="65" borderId="43" applyNumberFormat="0" applyAlignment="0" applyProtection="0"/>
    <xf numFmtId="168" fontId="44" fillId="65" borderId="43" applyNumberFormat="0" applyAlignment="0" applyProtection="0"/>
    <xf numFmtId="0" fontId="42" fillId="65" borderId="43"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178"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44">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5" applyNumberFormat="0" applyFill="0" applyAlignment="0" applyProtection="0"/>
    <xf numFmtId="169" fontId="56" fillId="0" borderId="45" applyNumberFormat="0" applyFill="0" applyAlignment="0" applyProtection="0"/>
    <xf numFmtId="0"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168" fontId="56" fillId="0" borderId="45" applyNumberFormat="0" applyFill="0" applyAlignment="0" applyProtection="0"/>
    <xf numFmtId="169" fontId="56" fillId="0" borderId="45" applyNumberFormat="0" applyFill="0" applyAlignment="0" applyProtection="0"/>
    <xf numFmtId="168" fontId="56" fillId="0" borderId="45" applyNumberFormat="0" applyFill="0" applyAlignment="0" applyProtection="0"/>
    <xf numFmtId="0" fontId="56" fillId="0" borderId="45" applyNumberFormat="0" applyFill="0" applyAlignment="0" applyProtection="0"/>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9" fontId="69"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8" fillId="8" borderId="36"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0" fontId="67"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168" fontId="69" fillId="43" borderId="42" applyNumberFormat="0" applyAlignment="0" applyProtection="0"/>
    <xf numFmtId="169" fontId="69" fillId="43" borderId="42" applyNumberFormat="0" applyAlignment="0" applyProtection="0"/>
    <xf numFmtId="168" fontId="69" fillId="43" borderId="42" applyNumberFormat="0" applyAlignment="0" applyProtection="0"/>
    <xf numFmtId="0" fontId="67" fillId="43" borderId="42"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8" applyNumberFormat="0" applyFill="0" applyAlignment="0" applyProtection="0"/>
    <xf numFmtId="0" fontId="71" fillId="0" borderId="3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0" fontId="70" fillId="0" borderId="4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168" fontId="72" fillId="0" borderId="48" applyNumberFormat="0" applyFill="0" applyAlignment="0" applyProtection="0"/>
    <xf numFmtId="169" fontId="72" fillId="0" borderId="48" applyNumberFormat="0" applyFill="0" applyAlignment="0" applyProtection="0"/>
    <xf numFmtId="168" fontId="72" fillId="0" borderId="48" applyNumberFormat="0" applyFill="0" applyAlignment="0" applyProtection="0"/>
    <xf numFmtId="0" fontId="70" fillId="0" borderId="48"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49"/>
    <xf numFmtId="169" fontId="27" fillId="0" borderId="49"/>
    <xf numFmtId="168" fontId="27" fillId="0" borderId="49"/>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7" fillId="0" borderId="0"/>
    <xf numFmtId="0" fontId="7"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7"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7" fillId="0" borderId="0"/>
    <xf numFmtId="0" fontId="77" fillId="0" borderId="0"/>
    <xf numFmtId="168" fontId="7" fillId="0" borderId="0"/>
    <xf numFmtId="0" fontId="77" fillId="0" borderId="0"/>
    <xf numFmtId="168" fontId="7"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168" fontId="2" fillId="0" borderId="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169"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0" borderId="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9" fillId="11" borderId="4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8"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168" fontId="2" fillId="0" borderId="0"/>
    <xf numFmtId="0" fontId="2" fillId="74" borderId="50" applyNumberFormat="0" applyFont="0" applyAlignment="0" applyProtection="0"/>
    <xf numFmtId="0" fontId="2" fillId="74" borderId="50" applyNumberFormat="0" applyFont="0" applyAlignment="0" applyProtection="0"/>
    <xf numFmtId="169" fontId="2" fillId="0" borderId="0"/>
    <xf numFmtId="168" fontId="2" fillId="0" borderId="0"/>
    <xf numFmtId="168" fontId="2" fillId="0" borderId="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0" fontId="2" fillId="74" borderId="50"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9" fontId="86"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5" fillId="9" borderId="37"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0" fontId="84"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168" fontId="86" fillId="64" borderId="51" applyNumberFormat="0" applyAlignment="0" applyProtection="0"/>
    <xf numFmtId="169" fontId="86" fillId="64" borderId="51" applyNumberFormat="0" applyAlignment="0" applyProtection="0"/>
    <xf numFmtId="168" fontId="86" fillId="64" borderId="51" applyNumberFormat="0" applyAlignment="0" applyProtection="0"/>
    <xf numFmtId="0" fontId="84" fillId="64" borderId="51"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9" fontId="95"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5" fillId="0" borderId="41"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168" fontId="95" fillId="0" borderId="52" applyNumberFormat="0" applyFill="0" applyAlignment="0" applyProtection="0"/>
    <xf numFmtId="169" fontId="95" fillId="0" borderId="52" applyNumberFormat="0" applyFill="0" applyAlignment="0" applyProtection="0"/>
    <xf numFmtId="168" fontId="95" fillId="0" borderId="52" applyNumberFormat="0" applyFill="0" applyAlignment="0" applyProtection="0"/>
    <xf numFmtId="0" fontId="48" fillId="0" borderId="52" applyNumberFormat="0" applyFill="0" applyAlignment="0" applyProtection="0"/>
    <xf numFmtId="0" fontId="26" fillId="0" borderId="53"/>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168" fontId="95" fillId="0" borderId="112" applyNumberFormat="0" applyFill="0" applyAlignment="0" applyProtection="0"/>
    <xf numFmtId="169" fontId="95" fillId="0" borderId="112" applyNumberFormat="0" applyFill="0" applyAlignment="0" applyProtection="0"/>
    <xf numFmtId="168"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69"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68"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68" fontId="95"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0" fontId="48"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4"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168" fontId="86" fillId="64" borderId="111" applyNumberFormat="0" applyAlignment="0" applyProtection="0"/>
    <xf numFmtId="169" fontId="86" fillId="64" borderId="111" applyNumberFormat="0" applyAlignment="0" applyProtection="0"/>
    <xf numFmtId="168"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169"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168"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168" fontId="86"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0" fontId="84"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0" fontId="28" fillId="74" borderId="110" applyNumberFormat="0" applyFont="0" applyAlignment="0" applyProtection="0"/>
    <xf numFmtId="3" fontId="2" fillId="72" borderId="106" applyFont="0">
      <alignment horizontal="right" vertical="center"/>
      <protection locked="0"/>
    </xf>
    <xf numFmtId="0" fontId="67"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168" fontId="69" fillId="43" borderId="109" applyNumberFormat="0" applyAlignment="0" applyProtection="0"/>
    <xf numFmtId="169" fontId="69" fillId="43" borderId="109" applyNumberFormat="0" applyAlignment="0" applyProtection="0"/>
    <xf numFmtId="168"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169"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168"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168" fontId="69"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67"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3" fillId="70" borderId="107" applyFont="0" applyBorder="0">
      <alignment horizontal="center" wrapText="1"/>
    </xf>
    <xf numFmtId="168" fontId="55" fillId="0" borderId="104">
      <alignment horizontal="left" vertical="center"/>
    </xf>
    <xf numFmtId="0" fontId="55" fillId="0" borderId="104">
      <alignment horizontal="left" vertical="center"/>
    </xf>
    <xf numFmtId="0" fontId="55" fillId="0" borderId="104">
      <alignment horizontal="left" vertical="center"/>
    </xf>
    <xf numFmtId="0" fontId="2" fillId="69" borderId="106" applyNumberFormat="0" applyFont="0" applyBorder="0" applyProtection="0">
      <alignment horizontal="center" vertical="center"/>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7" fillId="0" borderId="106" applyNumberFormat="0" applyAlignment="0">
      <alignment horizontal="right"/>
      <protection locked="0"/>
    </xf>
    <xf numFmtId="0" fontId="39"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168" fontId="41" fillId="64" borderId="109" applyNumberFormat="0" applyAlignment="0" applyProtection="0"/>
    <xf numFmtId="169" fontId="41" fillId="64" borderId="109" applyNumberFormat="0" applyAlignment="0" applyProtection="0"/>
    <xf numFmtId="168"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169"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168"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168" fontId="41"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39" fillId="64" borderId="109" applyNumberFormat="0" applyAlignment="0" applyProtection="0"/>
    <xf numFmtId="0" fontId="1" fillId="0" borderId="0"/>
    <xf numFmtId="169" fontId="27" fillId="37" borderId="0"/>
    <xf numFmtId="0" fontId="2" fillId="0" borderId="0">
      <alignment vertical="center"/>
    </xf>
    <xf numFmtId="166" fontId="1" fillId="0" borderId="0" applyFont="0" applyFill="0" applyBorder="0" applyAlignment="0" applyProtection="0"/>
  </cellStyleXfs>
  <cellXfs count="931">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0" fillId="0" borderId="0" xfId="0" applyNumberFormat="1" applyBorder="1" applyAlignment="1">
      <alignment horizontal="center"/>
    </xf>
    <xf numFmtId="0" fontId="4" fillId="0" borderId="3" xfId="0" applyFont="1" applyBorder="1"/>
    <xf numFmtId="0" fontId="8" fillId="0" borderId="19" xfId="0" applyFont="1" applyBorder="1"/>
    <xf numFmtId="0" fontId="11" fillId="0" borderId="0" xfId="0" applyFont="1" applyBorder="1"/>
    <xf numFmtId="0" fontId="11" fillId="0" borderId="0" xfId="0" applyFont="1"/>
    <xf numFmtId="0" fontId="8" fillId="0" borderId="0" xfId="0" applyFont="1" applyBorder="1" applyAlignment="1">
      <alignment horizontal="right" wrapText="1"/>
    </xf>
    <xf numFmtId="0" fontId="8" fillId="0" borderId="22" xfId="0" applyFont="1" applyBorder="1" applyAlignment="1">
      <alignment vertical="center"/>
    </xf>
    <xf numFmtId="0" fontId="8" fillId="0" borderId="25" xfId="0" applyFont="1" applyBorder="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applyFill="1" applyBorder="1" applyAlignment="1" applyProtection="1"/>
    <xf numFmtId="0" fontId="8" fillId="0" borderId="8" xfId="0" applyFont="1" applyBorder="1" applyAlignment="1">
      <alignment wrapText="1"/>
    </xf>
    <xf numFmtId="0" fontId="8" fillId="0" borderId="24" xfId="0" applyFont="1" applyBorder="1" applyAlignment="1">
      <alignment wrapText="1"/>
    </xf>
    <xf numFmtId="0" fontId="6" fillId="0" borderId="0" xfId="0" applyFont="1" applyBorder="1"/>
    <xf numFmtId="0" fontId="9" fillId="0" borderId="0" xfId="0" applyFont="1" applyAlignment="1">
      <alignment horizontal="center"/>
    </xf>
    <xf numFmtId="0" fontId="8" fillId="0" borderId="0" xfId="0" applyFont="1" applyFill="1" applyBorder="1" applyProtection="1"/>
    <xf numFmtId="10" fontId="8" fillId="0" borderId="0" xfId="6" applyNumberFormat="1" applyFont="1" applyFill="1" applyBorder="1" applyProtection="1">
      <protection locked="0"/>
    </xf>
    <xf numFmtId="0" fontId="8" fillId="0" borderId="0" xfId="0" applyFont="1" applyFill="1" applyBorder="1" applyProtection="1">
      <protection locked="0"/>
    </xf>
    <xf numFmtId="0" fontId="17" fillId="0" borderId="0" xfId="0" applyFont="1" applyFill="1" applyBorder="1" applyProtection="1">
      <protection locked="0"/>
    </xf>
    <xf numFmtId="0" fontId="9" fillId="0" borderId="19" xfId="0" applyFont="1" applyFill="1" applyBorder="1" applyAlignment="1" applyProtection="1">
      <alignment horizontal="center" vertical="center"/>
    </xf>
    <xf numFmtId="0" fontId="8" fillId="0" borderId="20" xfId="0" applyFont="1" applyFill="1" applyBorder="1" applyProtection="1"/>
    <xf numFmtId="0" fontId="8" fillId="0" borderId="22" xfId="0" applyFont="1" applyFill="1" applyBorder="1" applyAlignment="1" applyProtection="1">
      <alignment horizontal="left" indent="1"/>
    </xf>
    <xf numFmtId="0" fontId="9" fillId="0" borderId="8" xfId="0" applyFont="1" applyFill="1" applyBorder="1" applyAlignment="1" applyProtection="1">
      <alignment horizontal="center"/>
    </xf>
    <xf numFmtId="0" fontId="8" fillId="0" borderId="8" xfId="0" applyFont="1" applyFill="1" applyBorder="1" applyAlignment="1" applyProtection="1">
      <alignment horizontal="left" indent="1"/>
    </xf>
    <xf numFmtId="0" fontId="8" fillId="0" borderId="8" xfId="0" applyFont="1" applyFill="1" applyBorder="1" applyAlignment="1" applyProtection="1">
      <alignment horizontal="left" indent="2"/>
    </xf>
    <xf numFmtId="0" fontId="9" fillId="0" borderId="8" xfId="0" applyFont="1" applyFill="1" applyBorder="1" applyAlignment="1" applyProtection="1"/>
    <xf numFmtId="0" fontId="8" fillId="0" borderId="25" xfId="0" applyFont="1" applyFill="1" applyBorder="1" applyAlignment="1" applyProtection="1">
      <alignment horizontal="left" indent="1"/>
    </xf>
    <xf numFmtId="0" fontId="9" fillId="0" borderId="28" xfId="0" applyFont="1" applyFill="1" applyBorder="1" applyAlignment="1" applyProtection="1"/>
    <xf numFmtId="0" fontId="18" fillId="0" borderId="0" xfId="0" applyFont="1" applyAlignment="1">
      <alignment vertical="center"/>
    </xf>
    <xf numFmtId="0" fontId="8" fillId="0" borderId="0" xfId="0" applyFont="1" applyFill="1" applyBorder="1"/>
    <xf numFmtId="0" fontId="17" fillId="0" borderId="0" xfId="0" applyFont="1" applyFill="1"/>
    <xf numFmtId="0" fontId="19" fillId="0" borderId="3"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left" indent="1"/>
    </xf>
    <xf numFmtId="0" fontId="20" fillId="0" borderId="3" xfId="0" applyFont="1" applyFill="1" applyBorder="1" applyAlignment="1">
      <alignment horizontal="center"/>
    </xf>
    <xf numFmtId="38" fontId="19" fillId="0" borderId="3" xfId="0" applyNumberFormat="1" applyFont="1" applyFill="1" applyBorder="1" applyAlignment="1" applyProtection="1">
      <alignment horizontal="right"/>
      <protection locked="0"/>
    </xf>
    <xf numFmtId="0" fontId="19" fillId="0" borderId="3" xfId="0" applyFont="1" applyFill="1" applyBorder="1" applyAlignment="1">
      <alignment horizontal="left" wrapText="1" indent="1"/>
    </xf>
    <xf numFmtId="0" fontId="19" fillId="0" borderId="3" xfId="0" applyFont="1" applyFill="1" applyBorder="1" applyAlignment="1">
      <alignment horizontal="left" wrapText="1" indent="2"/>
    </xf>
    <xf numFmtId="0" fontId="20" fillId="0" borderId="3" xfId="0" applyFont="1" applyFill="1" applyBorder="1" applyAlignment="1"/>
    <xf numFmtId="0" fontId="20" fillId="0" borderId="3" xfId="0" applyFont="1" applyFill="1" applyBorder="1" applyAlignment="1">
      <alignment horizontal="left"/>
    </xf>
    <xf numFmtId="0" fontId="20" fillId="0" borderId="3" xfId="0" applyFont="1" applyFill="1" applyBorder="1" applyAlignment="1">
      <alignment horizontal="left" indent="1"/>
    </xf>
    <xf numFmtId="0" fontId="20" fillId="0" borderId="3" xfId="0" applyFont="1" applyFill="1" applyBorder="1" applyAlignment="1">
      <alignment horizontal="center" vertical="center" wrapText="1"/>
    </xf>
    <xf numFmtId="0" fontId="5" fillId="0" borderId="0" xfId="0" applyFont="1" applyAlignment="1">
      <alignment horizontal="center"/>
    </xf>
    <xf numFmtId="0" fontId="9" fillId="0" borderId="0" xfId="0" applyFont="1" applyFill="1" applyBorder="1" applyAlignment="1">
      <alignment horizontal="center" wrapText="1"/>
    </xf>
    <xf numFmtId="0" fontId="12" fillId="0" borderId="8" xfId="0" applyFont="1" applyBorder="1" applyAlignment="1">
      <alignment wrapText="1"/>
    </xf>
    <xf numFmtId="0" fontId="4" fillId="0" borderId="24" xfId="0" applyFont="1" applyBorder="1" applyAlignment="1"/>
    <xf numFmtId="0" fontId="12"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8" fillId="0" borderId="1" xfId="0" applyFont="1" applyBorder="1"/>
    <xf numFmtId="0" fontId="9" fillId="0" borderId="0" xfId="0" applyFont="1" applyFill="1" applyBorder="1" applyAlignment="1" applyProtection="1">
      <alignment horizontal="center" vertical="center"/>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4" fillId="0" borderId="13" xfId="0" applyFont="1" applyBorder="1" applyAlignment="1">
      <alignment wrapText="1"/>
    </xf>
    <xf numFmtId="0" fontId="18"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22" xfId="1" applyNumberFormat="1" applyFont="1" applyFill="1" applyBorder="1" applyAlignment="1" applyProtection="1">
      <alignment horizontal="center" vertical="center" wrapText="1"/>
      <protection locked="0"/>
    </xf>
    <xf numFmtId="164" fontId="6"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6" fillId="3" borderId="25" xfId="9" applyFont="1" applyFill="1" applyBorder="1" applyAlignment="1" applyProtection="1">
      <alignment horizontal="left" vertical="center"/>
      <protection locked="0"/>
    </xf>
    <xf numFmtId="0" fontId="14" fillId="3" borderId="27" xfId="16" applyFont="1" applyFill="1" applyBorder="1" applyAlignment="1" applyProtection="1">
      <protection locked="0"/>
    </xf>
    <xf numFmtId="0" fontId="4" fillId="0" borderId="0" xfId="0" applyFont="1" applyFill="1" applyBorder="1" applyAlignment="1">
      <alignment wrapText="1"/>
    </xf>
    <xf numFmtId="0" fontId="8" fillId="3" borderId="3" xfId="5" applyFont="1" applyFill="1" applyBorder="1" applyProtection="1">
      <protection locked="0"/>
    </xf>
    <xf numFmtId="0" fontId="8" fillId="0" borderId="3" xfId="13" applyFont="1" applyFill="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0" fontId="8" fillId="0" borderId="3" xfId="13" applyFont="1" applyFill="1" applyBorder="1" applyAlignment="1" applyProtection="1">
      <alignment horizontal="left" vertical="center" wrapText="1"/>
      <protection locked="0"/>
    </xf>
    <xf numFmtId="0" fontId="9"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0" xfId="11" applyFont="1" applyFill="1" applyBorder="1" applyAlignment="1" applyProtection="1">
      <alignment vertical="center"/>
    </xf>
    <xf numFmtId="0" fontId="4" fillId="0" borderId="22" xfId="0" applyFont="1" applyBorder="1" applyAlignment="1">
      <alignment vertical="center"/>
    </xf>
    <xf numFmtId="0" fontId="8"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2" xfId="0" applyFont="1" applyFill="1" applyBorder="1" applyAlignment="1">
      <alignment horizontal="left" vertical="center" indent="1"/>
    </xf>
    <xf numFmtId="0" fontId="19" fillId="0" borderId="23" xfId="0" applyFont="1" applyFill="1" applyBorder="1" applyAlignment="1">
      <alignment horizontal="center" vertical="center" wrapText="1"/>
    </xf>
    <xf numFmtId="0" fontId="19" fillId="0" borderId="22" xfId="0" applyFont="1" applyFill="1" applyBorder="1" applyAlignment="1">
      <alignment horizontal="left" indent="1"/>
    </xf>
    <xf numFmtId="38" fontId="19" fillId="0" borderId="23" xfId="0" applyNumberFormat="1" applyFont="1" applyFill="1" applyBorder="1" applyAlignment="1" applyProtection="1">
      <alignment horizontal="right"/>
      <protection locked="0"/>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8" xfId="0" applyFont="1" applyBorder="1"/>
    <xf numFmtId="0" fontId="21" fillId="0" borderId="25" xfId="0" applyFont="1" applyBorder="1" applyAlignment="1">
      <alignment horizontal="center" vertical="center" wrapText="1"/>
    </xf>
    <xf numFmtId="0" fontId="4" fillId="0" borderId="59" xfId="0" applyFont="1" applyBorder="1"/>
    <xf numFmtId="0" fontId="6" fillId="0" borderId="19" xfId="9" applyFont="1" applyFill="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6" fillId="3" borderId="21" xfId="2" applyNumberFormat="1" applyFont="1" applyFill="1" applyBorder="1" applyAlignment="1" applyProtection="1">
      <alignment horizontal="center" vertical="center"/>
      <protection locked="0"/>
    </xf>
    <xf numFmtId="0" fontId="6" fillId="0" borderId="22"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22" xfId="9" applyFont="1" applyFill="1" applyBorder="1" applyAlignment="1" applyProtection="1">
      <alignment horizontal="center" vertical="center" wrapText="1"/>
      <protection locked="0"/>
    </xf>
    <xf numFmtId="0" fontId="6" fillId="0" borderId="25" xfId="9" applyFont="1" applyFill="1" applyBorder="1" applyAlignment="1" applyProtection="1">
      <alignment horizontal="center" vertical="center" wrapText="1"/>
      <protection locked="0"/>
    </xf>
    <xf numFmtId="0" fontId="14"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7" xfId="0" applyNumberFormat="1" applyFont="1" applyBorder="1" applyAlignment="1">
      <alignment horizontal="center"/>
    </xf>
    <xf numFmtId="167" fontId="24" fillId="0" borderId="65" xfId="0" applyNumberFormat="1" applyFont="1" applyBorder="1" applyAlignment="1">
      <alignment horizontal="center"/>
    </xf>
    <xf numFmtId="167" fontId="18" fillId="0" borderId="65" xfId="0" applyNumberFormat="1" applyFont="1" applyBorder="1" applyAlignment="1">
      <alignment horizontal="center"/>
    </xf>
    <xf numFmtId="167" fontId="24" fillId="0" borderId="68" xfId="0" applyNumberFormat="1" applyFont="1" applyBorder="1" applyAlignment="1">
      <alignment horizontal="center"/>
    </xf>
    <xf numFmtId="167" fontId="23" fillId="36" borderId="60" xfId="0" applyNumberFormat="1" applyFont="1" applyFill="1" applyBorder="1" applyAlignment="1">
      <alignment horizontal="center"/>
    </xf>
    <xf numFmtId="167" fontId="24" fillId="0" borderId="64" xfId="0" applyNumberFormat="1" applyFont="1" applyBorder="1" applyAlignment="1">
      <alignment horizontal="center"/>
    </xf>
    <xf numFmtId="167" fontId="24" fillId="0" borderId="69" xfId="0" applyNumberFormat="1" applyFont="1" applyBorder="1" applyAlignment="1">
      <alignment horizontal="center"/>
    </xf>
    <xf numFmtId="0" fontId="24" fillId="0" borderId="25" xfId="0" applyFont="1" applyBorder="1" applyAlignment="1">
      <alignment horizontal="center"/>
    </xf>
    <xf numFmtId="0" fontId="23" fillId="36" borderId="61" xfId="0" applyFont="1" applyFill="1" applyBorder="1" applyAlignment="1">
      <alignment wrapText="1"/>
    </xf>
    <xf numFmtId="167" fontId="23" fillId="36" borderId="63"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6" fillId="3" borderId="23" xfId="13" applyFont="1" applyFill="1" applyBorder="1" applyAlignment="1" applyProtection="1">
      <alignment horizontal="left" vertical="center"/>
      <protection locked="0"/>
    </xf>
    <xf numFmtId="0" fontId="11" fillId="0" borderId="0" xfId="0" applyFont="1" applyAlignment="1"/>
    <xf numFmtId="0" fontId="6" fillId="3" borderId="22" xfId="5" applyFont="1" applyFill="1" applyBorder="1" applyAlignment="1" applyProtection="1">
      <alignment horizontal="right" vertical="center"/>
      <protection locked="0"/>
    </xf>
    <xf numFmtId="0" fontId="14"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5" fillId="0" borderId="26" xfId="0" applyFont="1" applyBorder="1"/>
    <xf numFmtId="0" fontId="8" fillId="3" borderId="22" xfId="5" applyFont="1" applyFill="1" applyBorder="1" applyAlignment="1" applyProtection="1">
      <alignment horizontal="left" vertical="center"/>
      <protection locked="0"/>
    </xf>
    <xf numFmtId="0" fontId="8" fillId="3" borderId="23" xfId="13" applyFont="1" applyFill="1" applyBorder="1" applyAlignment="1" applyProtection="1">
      <alignment horizontal="center" vertical="center" wrapText="1"/>
      <protection locked="0"/>
    </xf>
    <xf numFmtId="0" fontId="8" fillId="3" borderId="22" xfId="5" applyFont="1" applyFill="1" applyBorder="1" applyAlignment="1" applyProtection="1">
      <alignment horizontal="right" vertical="center"/>
      <protection locked="0"/>
    </xf>
    <xf numFmtId="0" fontId="8" fillId="3" borderId="25" xfId="9" applyFont="1" applyFill="1" applyBorder="1" applyAlignment="1" applyProtection="1">
      <alignment horizontal="right" vertical="center"/>
      <protection locked="0"/>
    </xf>
    <xf numFmtId="0" fontId="9" fillId="3" borderId="26" xfId="16" applyFont="1" applyFill="1" applyBorder="1" applyAlignment="1" applyProtection="1">
      <protection locked="0"/>
    </xf>
    <xf numFmtId="3" fontId="9" fillId="36" borderId="26" xfId="16" applyNumberFormat="1" applyFont="1" applyFill="1" applyBorder="1" applyAlignment="1" applyProtection="1">
      <protection locked="0"/>
    </xf>
    <xf numFmtId="0" fontId="4" fillId="0" borderId="58" xfId="0" applyFont="1" applyBorder="1" applyAlignment="1">
      <alignment horizontal="center"/>
    </xf>
    <xf numFmtId="0" fontId="4" fillId="0" borderId="5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8" fillId="3" borderId="3" xfId="20960" applyFont="1" applyFill="1" applyBorder="1" applyAlignment="1" applyProtection="1">
      <alignment horizontal="left" wrapText="1" indent="1"/>
    </xf>
    <xf numFmtId="0" fontId="8"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8" fillId="0" borderId="2" xfId="20960" applyFont="1" applyFill="1" applyBorder="1" applyAlignment="1" applyProtection="1">
      <alignment horizontal="left" wrapText="1" indent="1"/>
    </xf>
    <xf numFmtId="0" fontId="14" fillId="0" borderId="20"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5" fillId="36" borderId="31" xfId="0" applyFont="1" applyFill="1" applyBorder="1" applyAlignment="1">
      <alignment wrapText="1"/>
    </xf>
    <xf numFmtId="0" fontId="4" fillId="0" borderId="9" xfId="0" applyFont="1" applyFill="1" applyBorder="1" applyAlignment="1">
      <alignment vertical="center" wrapText="1"/>
    </xf>
    <xf numFmtId="0" fontId="5" fillId="36" borderId="9" xfId="0" applyFont="1" applyFill="1" applyBorder="1" applyAlignment="1">
      <alignment wrapText="1"/>
    </xf>
    <xf numFmtId="0" fontId="5" fillId="36" borderId="75"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9"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1" fillId="0" borderId="0" xfId="0" applyFont="1" applyAlignment="1">
      <alignment horizontal="left" indent="1"/>
    </xf>
    <xf numFmtId="0" fontId="9" fillId="0" borderId="1" xfId="0" applyFont="1" applyBorder="1" applyAlignment="1">
      <alignment horizontal="center"/>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4" fillId="0" borderId="76"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4" fillId="0" borderId="10" xfId="0" applyNumberFormat="1" applyFont="1" applyFill="1" applyBorder="1" applyAlignment="1">
      <alignment vertical="center" wrapText="1"/>
    </xf>
    <xf numFmtId="0" fontId="6" fillId="0" borderId="10" xfId="0" applyNumberFormat="1" applyFont="1" applyFill="1" applyBorder="1" applyAlignment="1">
      <alignment horizontal="left" vertical="center" wrapText="1"/>
    </xf>
    <xf numFmtId="0" fontId="17" fillId="0" borderId="10" xfId="0" applyFont="1" applyFill="1" applyBorder="1" applyAlignment="1" applyProtection="1">
      <alignment horizontal="left" vertical="center" indent="1"/>
      <protection locked="0"/>
    </xf>
    <xf numFmtId="0" fontId="17"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4" fillId="0" borderId="29" xfId="0" applyNumberFormat="1" applyFont="1" applyFill="1" applyBorder="1" applyAlignment="1">
      <alignment vertical="center" wrapText="1"/>
    </xf>
    <xf numFmtId="0" fontId="107" fillId="0" borderId="0" xfId="0" applyFont="1" applyFill="1" applyBorder="1" applyAlignment="1"/>
    <xf numFmtId="49" fontId="107" fillId="0" borderId="7"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6" xfId="0" applyNumberFormat="1" applyFont="1" applyFill="1" applyBorder="1" applyAlignment="1">
      <alignment horizontal="right" vertical="center"/>
    </xf>
    <xf numFmtId="49" fontId="107" fillId="0" borderId="91" xfId="0" applyNumberFormat="1" applyFont="1" applyFill="1" applyBorder="1" applyAlignment="1">
      <alignment horizontal="right" vertical="center"/>
    </xf>
    <xf numFmtId="0" fontId="107" fillId="0" borderId="0" xfId="0" applyFont="1" applyFill="1" applyBorder="1" applyAlignment="1">
      <alignment horizontal="left"/>
    </xf>
    <xf numFmtId="0" fontId="107" fillId="0" borderId="91" xfId="0" applyNumberFormat="1" applyFont="1" applyFill="1" applyBorder="1" applyAlignment="1">
      <alignment horizontal="right" vertical="center"/>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8" fillId="0" borderId="0" xfId="0" applyFont="1" applyBorder="1" applyAlignment="1">
      <alignment horizontal="left" wrapText="1"/>
    </xf>
    <xf numFmtId="0" fontId="8" fillId="0" borderId="1" xfId="11" applyFont="1" applyFill="1" applyBorder="1" applyAlignment="1" applyProtection="1"/>
    <xf numFmtId="0" fontId="14" fillId="0" borderId="1" xfId="11" applyFont="1" applyFill="1" applyBorder="1" applyAlignment="1" applyProtection="1">
      <alignment horizontal="left" vertical="center"/>
    </xf>
    <xf numFmtId="0" fontId="6" fillId="3" borderId="3" xfId="20960" applyFont="1" applyFill="1" applyBorder="1" applyAlignment="1" applyProtection="1">
      <alignment horizontal="right" indent="1"/>
    </xf>
    <xf numFmtId="0" fontId="6" fillId="3" borderId="2" xfId="20960" applyFont="1" applyFill="1" applyBorder="1" applyAlignment="1" applyProtection="1">
      <alignment horizontal="right" indent="1"/>
    </xf>
    <xf numFmtId="167" fontId="17" fillId="77" borderId="65" xfId="0" applyNumberFormat="1" applyFont="1" applyFill="1" applyBorder="1" applyAlignment="1">
      <alignment horizontal="center"/>
    </xf>
    <xf numFmtId="193" fontId="8" fillId="2" borderId="26" xfId="0" applyNumberFormat="1" applyFont="1" applyFill="1" applyBorder="1" applyAlignment="1" applyProtection="1">
      <alignment vertical="center"/>
      <protection locked="0"/>
    </xf>
    <xf numFmtId="193" fontId="8" fillId="0" borderId="3" xfId="7" applyNumberFormat="1" applyFont="1" applyFill="1" applyBorder="1" applyAlignment="1" applyProtection="1">
      <alignment horizontal="right"/>
    </xf>
    <xf numFmtId="193" fontId="8" fillId="36" borderId="3" xfId="7" applyNumberFormat="1" applyFont="1" applyFill="1" applyBorder="1" applyAlignment="1" applyProtection="1">
      <alignment horizontal="right"/>
    </xf>
    <xf numFmtId="193" fontId="8" fillId="36" borderId="26" xfId="7" applyNumberFormat="1" applyFont="1" applyFill="1" applyBorder="1" applyAlignment="1" applyProtection="1">
      <alignment horizontal="right"/>
    </xf>
    <xf numFmtId="193" fontId="19" fillId="0" borderId="3" xfId="0" applyNumberFormat="1" applyFont="1" applyFill="1" applyBorder="1" applyAlignment="1" applyProtection="1">
      <alignment horizontal="right"/>
      <protection locked="0"/>
    </xf>
    <xf numFmtId="193" fontId="8" fillId="36" borderId="23" xfId="7" applyNumberFormat="1" applyFont="1" applyFill="1" applyBorder="1" applyAlignment="1" applyProtection="1">
      <alignment horizontal="right"/>
    </xf>
    <xf numFmtId="193" fontId="19" fillId="36" borderId="3" xfId="0" applyNumberFormat="1" applyFont="1" applyFill="1" applyBorder="1" applyAlignment="1">
      <alignment horizontal="right"/>
    </xf>
    <xf numFmtId="193" fontId="8" fillId="0" borderId="23" xfId="7" applyNumberFormat="1" applyFont="1" applyFill="1" applyBorder="1" applyAlignment="1" applyProtection="1">
      <alignment horizontal="right"/>
    </xf>
    <xf numFmtId="193" fontId="20" fillId="0" borderId="3" xfId="0" applyNumberFormat="1" applyFont="1" applyFill="1" applyBorder="1" applyAlignment="1">
      <alignment horizontal="center"/>
    </xf>
    <xf numFmtId="193" fontId="20" fillId="0" borderId="23" xfId="0" applyNumberFormat="1" applyFont="1" applyFill="1" applyBorder="1" applyAlignment="1">
      <alignment horizontal="center"/>
    </xf>
    <xf numFmtId="193" fontId="19" fillId="36" borderId="3" xfId="0" applyNumberFormat="1" applyFont="1" applyFill="1" applyBorder="1" applyAlignment="1" applyProtection="1">
      <alignment horizontal="right"/>
    </xf>
    <xf numFmtId="193" fontId="19" fillId="0" borderId="23" xfId="0" applyNumberFormat="1" applyFont="1" applyFill="1" applyBorder="1" applyAlignment="1" applyProtection="1">
      <alignment horizontal="right"/>
      <protection locked="0"/>
    </xf>
    <xf numFmtId="193" fontId="19" fillId="0" borderId="3" xfId="0" applyNumberFormat="1" applyFont="1" applyFill="1" applyBorder="1" applyAlignment="1" applyProtection="1">
      <alignment horizontal="left" indent="1"/>
      <protection locked="0"/>
    </xf>
    <xf numFmtId="193" fontId="8" fillId="36" borderId="3" xfId="7" applyNumberFormat="1" applyFont="1" applyFill="1" applyBorder="1" applyAlignment="1" applyProtection="1"/>
    <xf numFmtId="193" fontId="19" fillId="0" borderId="3" xfId="0" applyNumberFormat="1" applyFont="1" applyFill="1" applyBorder="1" applyAlignment="1" applyProtection="1">
      <protection locked="0"/>
    </xf>
    <xf numFmtId="193" fontId="8" fillId="36" borderId="23" xfId="7" applyNumberFormat="1" applyFont="1" applyFill="1" applyBorder="1" applyAlignment="1" applyProtection="1"/>
    <xf numFmtId="193" fontId="19" fillId="0" borderId="3" xfId="0" applyNumberFormat="1" applyFont="1" applyFill="1" applyBorder="1" applyAlignment="1" applyProtection="1">
      <alignment horizontal="right" vertical="center"/>
      <protection locked="0"/>
    </xf>
    <xf numFmtId="193" fontId="19" fillId="36" borderId="26" xfId="0" applyNumberFormat="1" applyFont="1" applyFill="1" applyBorder="1" applyAlignment="1">
      <alignment horizontal="right"/>
    </xf>
    <xf numFmtId="193" fontId="8" fillId="36" borderId="27" xfId="7" applyNumberFormat="1" applyFont="1" applyFill="1" applyBorder="1" applyAlignment="1" applyProtection="1">
      <alignment horizontal="right"/>
    </xf>
    <xf numFmtId="3" fontId="22" fillId="36" borderId="26" xfId="0" applyNumberFormat="1" applyFont="1" applyFill="1" applyBorder="1" applyAlignment="1">
      <alignment vertical="center" wrapText="1"/>
    </xf>
    <xf numFmtId="193" fontId="0" fillId="0" borderId="23" xfId="0" applyNumberFormat="1" applyBorder="1" applyAlignment="1"/>
    <xf numFmtId="193" fontId="0" fillId="0" borderId="23" xfId="0" applyNumberFormat="1" applyBorder="1" applyAlignment="1">
      <alignment wrapText="1"/>
    </xf>
    <xf numFmtId="193" fontId="6" fillId="36" borderId="27" xfId="2" applyNumberFormat="1" applyFont="1" applyFill="1" applyBorder="1" applyAlignment="1" applyProtection="1">
      <alignment vertical="top" wrapText="1"/>
    </xf>
    <xf numFmtId="193" fontId="24" fillId="0" borderId="14" xfId="0" applyNumberFormat="1" applyFont="1" applyBorder="1" applyAlignment="1">
      <alignment vertical="center"/>
    </xf>
    <xf numFmtId="193" fontId="18"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24" fillId="0" borderId="18" xfId="0" applyNumberFormat="1" applyFont="1" applyBorder="1" applyAlignment="1">
      <alignment vertical="center"/>
    </xf>
    <xf numFmtId="193" fontId="18" fillId="0" borderId="15" xfId="0" applyNumberFormat="1" applyFont="1" applyBorder="1" applyAlignment="1">
      <alignment vertical="center"/>
    </xf>
    <xf numFmtId="193" fontId="23" fillId="36" borderId="62" xfId="0" applyNumberFormat="1" applyFont="1" applyFill="1" applyBorder="1" applyAlignment="1">
      <alignment vertical="center"/>
    </xf>
    <xf numFmtId="193" fontId="24" fillId="36" borderId="14" xfId="0" applyNumberFormat="1" applyFont="1" applyFill="1" applyBorder="1" applyAlignment="1">
      <alignment vertical="center"/>
    </xf>
    <xf numFmtId="193" fontId="4" fillId="36" borderId="26" xfId="0" applyNumberFormat="1" applyFont="1" applyFill="1" applyBorder="1"/>
    <xf numFmtId="193" fontId="4" fillId="36" borderId="55"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6" xfId="0" applyNumberFormat="1" applyFont="1" applyFill="1" applyBorder="1"/>
    <xf numFmtId="193" fontId="9" fillId="36" borderId="26" xfId="16" applyNumberFormat="1" applyFont="1" applyFill="1" applyBorder="1" applyAlignment="1" applyProtection="1">
      <protection locked="0"/>
    </xf>
    <xf numFmtId="193" fontId="9" fillId="36" borderId="26" xfId="1" applyNumberFormat="1" applyFont="1" applyFill="1" applyBorder="1" applyAlignment="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8"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5" fillId="36" borderId="26" xfId="0" applyNumberFormat="1" applyFont="1" applyFill="1" applyBorder="1" applyAlignment="1">
      <alignment horizontal="center" vertical="center"/>
    </xf>
    <xf numFmtId="0" fontId="8" fillId="0" borderId="19" xfId="0" applyFont="1" applyFill="1" applyBorder="1" applyAlignment="1">
      <alignment horizontal="right" vertical="center" wrapText="1"/>
    </xf>
    <xf numFmtId="0" fontId="6" fillId="0" borderId="20" xfId="0" applyFont="1" applyFill="1" applyBorder="1" applyAlignment="1">
      <alignment vertical="center" wrapText="1"/>
    </xf>
    <xf numFmtId="169" fontId="27" fillId="37" borderId="0"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5"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7" fillId="37" borderId="34" xfId="20" applyBorder="1"/>
    <xf numFmtId="169" fontId="27" fillId="37" borderId="118" xfId="20" applyBorder="1"/>
    <xf numFmtId="169" fontId="27" fillId="37" borderId="108" xfId="20" applyBorder="1"/>
    <xf numFmtId="169" fontId="27" fillId="37" borderId="59"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3" fillId="3" borderId="119" xfId="0" applyFont="1" applyFill="1" applyBorder="1" applyAlignment="1">
      <alignment horizontal="left"/>
    </xf>
    <xf numFmtId="0" fontId="13"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7"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5"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5" fillId="0" borderId="26"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6" fillId="0" borderId="20" xfId="11" applyFont="1" applyFill="1" applyBorder="1" applyAlignment="1" applyProtection="1">
      <alignment vertical="center"/>
    </xf>
    <xf numFmtId="0" fontId="14" fillId="0" borderId="21" xfId="11" applyFont="1" applyFill="1" applyBorder="1" applyAlignment="1" applyProtection="1">
      <alignment horizontal="center" vertical="center"/>
    </xf>
    <xf numFmtId="0" fontId="0" fillId="0" borderId="123" xfId="0" applyBorder="1" applyAlignment="1">
      <alignment horizontal="center"/>
    </xf>
    <xf numFmtId="0" fontId="4" fillId="0" borderId="105" xfId="0" applyFont="1" applyBorder="1" applyAlignment="1">
      <alignment vertical="center" wrapText="1"/>
    </xf>
    <xf numFmtId="0" fontId="13" fillId="0" borderId="105" xfId="0" applyFont="1" applyBorder="1" applyAlignment="1">
      <alignment vertical="center" wrapText="1"/>
    </xf>
    <xf numFmtId="0" fontId="0" fillId="0" borderId="25" xfId="0" applyBorder="1"/>
    <xf numFmtId="0" fontId="5" fillId="36" borderId="124" xfId="0" applyFont="1" applyFill="1" applyBorder="1" applyAlignment="1">
      <alignment vertical="center" wrapText="1"/>
    </xf>
    <xf numFmtId="167" fontId="5" fillId="36" borderId="27" xfId="0" applyNumberFormat="1" applyFont="1" applyFill="1" applyBorder="1" applyAlignment="1">
      <alignment horizontal="center" vertical="center"/>
    </xf>
    <xf numFmtId="0" fontId="6" fillId="0" borderId="0" xfId="0" applyFont="1" applyFill="1" applyAlignment="1">
      <alignment wrapText="1"/>
    </xf>
    <xf numFmtId="0" fontId="5" fillId="36" borderId="20" xfId="0" applyFont="1" applyFill="1" applyBorder="1" applyAlignment="1">
      <alignment horizontal="center" vertical="center" wrapText="1"/>
    </xf>
    <xf numFmtId="0" fontId="5" fillId="36" borderId="21" xfId="0" applyFont="1" applyFill="1" applyBorder="1" applyAlignment="1">
      <alignment horizontal="center" vertical="center" wrapText="1"/>
    </xf>
    <xf numFmtId="0" fontId="5" fillId="36" borderId="123" xfId="0" applyFont="1" applyFill="1" applyBorder="1" applyAlignment="1">
      <alignment horizontal="left" vertical="center" wrapText="1"/>
    </xf>
    <xf numFmtId="0" fontId="5" fillId="36" borderId="106" xfId="0" applyFont="1" applyFill="1" applyBorder="1" applyAlignment="1">
      <alignment horizontal="left" vertical="center" wrapText="1"/>
    </xf>
    <xf numFmtId="0" fontId="5"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10" fillId="0" borderId="123" xfId="0" applyFont="1" applyFill="1" applyBorder="1" applyAlignment="1">
      <alignment horizontal="right" vertical="center" wrapText="1"/>
    </xf>
    <xf numFmtId="0" fontId="110" fillId="0" borderId="106" xfId="0" applyFont="1" applyFill="1" applyBorder="1" applyAlignment="1">
      <alignment horizontal="left" vertical="center" wrapText="1"/>
    </xf>
    <xf numFmtId="0" fontId="5" fillId="0" borderId="123" xfId="0" applyFont="1" applyFill="1" applyBorder="1" applyAlignment="1">
      <alignment horizontal="left" vertical="center" wrapText="1"/>
    </xf>
    <xf numFmtId="0" fontId="5"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3" fontId="22" fillId="36" borderId="106" xfId="0" applyNumberFormat="1" applyFont="1" applyFill="1" applyBorder="1" applyAlignment="1">
      <alignment vertical="center" wrapText="1"/>
    </xf>
    <xf numFmtId="14" fontId="6" fillId="3" borderId="106" xfId="8" quotePrefix="1" applyNumberFormat="1" applyFont="1" applyFill="1" applyBorder="1" applyAlignment="1" applyProtection="1">
      <alignment horizontal="left" vertical="center" wrapText="1" indent="2"/>
      <protection locked="0"/>
    </xf>
    <xf numFmtId="3" fontId="22" fillId="0" borderId="106" xfId="0" applyNumberFormat="1" applyFont="1" applyBorder="1" applyAlignment="1">
      <alignment vertical="center" wrapText="1"/>
    </xf>
    <xf numFmtId="14" fontId="6" fillId="3" borderId="106" xfId="8" quotePrefix="1" applyNumberFormat="1" applyFont="1" applyFill="1" applyBorder="1" applyAlignment="1" applyProtection="1">
      <alignment horizontal="left" vertical="center" wrapText="1" indent="3"/>
      <protection locked="0"/>
    </xf>
    <xf numFmtId="3" fontId="22" fillId="0" borderId="106" xfId="0" applyNumberFormat="1" applyFont="1" applyFill="1" applyBorder="1" applyAlignment="1">
      <alignment vertical="center" wrapText="1"/>
    </xf>
    <xf numFmtId="0" fontId="10" fillId="0" borderId="106" xfId="17" applyFill="1" applyBorder="1" applyAlignment="1" applyProtection="1"/>
    <xf numFmtId="49" fontId="110" fillId="0" borderId="123" xfId="0" applyNumberFormat="1" applyFont="1" applyFill="1" applyBorder="1" applyAlignment="1">
      <alignment horizontal="right" vertical="center" wrapText="1"/>
    </xf>
    <xf numFmtId="0" fontId="6" fillId="3" borderId="106" xfId="20960" applyFont="1" applyFill="1" applyBorder="1" applyAlignment="1" applyProtection="1"/>
    <xf numFmtId="0" fontId="104" fillId="0" borderId="106" xfId="20960" applyFont="1" applyFill="1" applyBorder="1" applyAlignment="1" applyProtection="1">
      <alignment horizontal="center" vertical="center"/>
    </xf>
    <xf numFmtId="0" fontId="4" fillId="0" borderId="106" xfId="0" applyFont="1" applyBorder="1"/>
    <xf numFmtId="0" fontId="10" fillId="0" borderId="106" xfId="17" applyFill="1" applyBorder="1" applyAlignment="1" applyProtection="1">
      <alignment horizontal="left" vertical="center" wrapText="1"/>
    </xf>
    <xf numFmtId="49" fontId="110" fillId="0" borderId="106" xfId="0" applyNumberFormat="1" applyFont="1" applyFill="1" applyBorder="1" applyAlignment="1">
      <alignment horizontal="right" vertical="center" wrapText="1"/>
    </xf>
    <xf numFmtId="0" fontId="10" fillId="0" borderId="106" xfId="17" applyFill="1" applyBorder="1" applyAlignment="1" applyProtection="1">
      <alignment horizontal="left" vertical="center"/>
    </xf>
    <xf numFmtId="0" fontId="10"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3" fillId="79" borderId="107" xfId="21412" applyFont="1" applyFill="1" applyBorder="1" applyAlignment="1" applyProtection="1">
      <alignment vertical="center" wrapText="1"/>
      <protection locked="0"/>
    </xf>
    <xf numFmtId="0" fontId="114" fillId="70" borderId="101" xfId="21412" applyFont="1" applyFill="1" applyBorder="1" applyAlignment="1" applyProtection="1">
      <alignment horizontal="center" vertical="center"/>
      <protection locked="0"/>
    </xf>
    <xf numFmtId="0" fontId="113" fillId="80" borderId="106" xfId="21412" applyFont="1" applyFill="1" applyBorder="1" applyAlignment="1" applyProtection="1">
      <alignment horizontal="center" vertical="center"/>
      <protection locked="0"/>
    </xf>
    <xf numFmtId="0" fontId="113" fillId="79" borderId="107" xfId="21412" applyFont="1" applyFill="1" applyBorder="1" applyAlignment="1" applyProtection="1">
      <alignment vertical="center"/>
      <protection locked="0"/>
    </xf>
    <xf numFmtId="0" fontId="115" fillId="70" borderId="101" xfId="21412" applyFont="1" applyFill="1" applyBorder="1" applyAlignment="1" applyProtection="1">
      <alignment horizontal="center" vertical="center"/>
      <protection locked="0"/>
    </xf>
    <xf numFmtId="0" fontId="115" fillId="3" borderId="101" xfId="21412" applyFont="1" applyFill="1" applyBorder="1" applyAlignment="1" applyProtection="1">
      <alignment horizontal="center" vertical="center"/>
      <protection locked="0"/>
    </xf>
    <xf numFmtId="0" fontId="115" fillId="0" borderId="101" xfId="21412" applyFont="1" applyFill="1" applyBorder="1" applyAlignment="1" applyProtection="1">
      <alignment horizontal="center" vertical="center"/>
      <protection locked="0"/>
    </xf>
    <xf numFmtId="0" fontId="116" fillId="80" borderId="106" xfId="21412" applyFont="1" applyFill="1" applyBorder="1" applyAlignment="1" applyProtection="1">
      <alignment horizontal="center" vertical="center"/>
      <protection locked="0"/>
    </xf>
    <xf numFmtId="0" fontId="113" fillId="79" borderId="107" xfId="21412" applyFont="1" applyFill="1" applyBorder="1" applyAlignment="1" applyProtection="1">
      <alignment horizontal="center" vertical="center"/>
      <protection locked="0"/>
    </xf>
    <xf numFmtId="0" fontId="63" fillId="79" borderId="107" xfId="21412" applyFont="1" applyFill="1" applyBorder="1" applyAlignment="1" applyProtection="1">
      <alignment vertical="center"/>
      <protection locked="0"/>
    </xf>
    <xf numFmtId="0" fontId="115" fillId="70" borderId="106" xfId="21412" applyFont="1" applyFill="1" applyBorder="1" applyAlignment="1" applyProtection="1">
      <alignment horizontal="center" vertical="center"/>
      <protection locked="0"/>
    </xf>
    <xf numFmtId="0" fontId="37" fillId="70" borderId="106" xfId="21412" applyFont="1" applyFill="1" applyBorder="1" applyAlignment="1" applyProtection="1">
      <alignment horizontal="center" vertical="center"/>
      <protection locked="0"/>
    </xf>
    <xf numFmtId="0" fontId="63" fillId="79" borderId="105" xfId="21412" applyFont="1" applyFill="1" applyBorder="1" applyAlignment="1" applyProtection="1">
      <alignment vertical="center"/>
      <protection locked="0"/>
    </xf>
    <xf numFmtId="0" fontId="114" fillId="0" borderId="105" xfId="21412" applyFont="1" applyFill="1" applyBorder="1" applyAlignment="1" applyProtection="1">
      <alignment horizontal="left" vertical="center" wrapText="1"/>
      <protection locked="0"/>
    </xf>
    <xf numFmtId="164" fontId="114" fillId="0" borderId="106" xfId="948" applyNumberFormat="1" applyFont="1" applyFill="1" applyBorder="1" applyAlignment="1" applyProtection="1">
      <alignment horizontal="right" vertical="center"/>
      <protection locked="0"/>
    </xf>
    <xf numFmtId="0" fontId="113" fillId="80" borderId="105" xfId="21412" applyFont="1" applyFill="1" applyBorder="1" applyAlignment="1" applyProtection="1">
      <alignment vertical="top" wrapText="1"/>
      <protection locked="0"/>
    </xf>
    <xf numFmtId="164" fontId="114" fillId="80" borderId="106" xfId="948" applyNumberFormat="1" applyFont="1" applyFill="1" applyBorder="1" applyAlignment="1" applyProtection="1">
      <alignment horizontal="right" vertical="center"/>
    </xf>
    <xf numFmtId="164" fontId="63" fillId="79" borderId="105" xfId="948" applyNumberFormat="1" applyFont="1" applyFill="1" applyBorder="1" applyAlignment="1" applyProtection="1">
      <alignment horizontal="right" vertical="center"/>
      <protection locked="0"/>
    </xf>
    <xf numFmtId="0" fontId="114" fillId="70" borderId="105" xfId="21412" applyFont="1" applyFill="1" applyBorder="1" applyAlignment="1" applyProtection="1">
      <alignment vertical="center" wrapText="1"/>
      <protection locked="0"/>
    </xf>
    <xf numFmtId="0" fontId="114" fillId="70" borderId="105" xfId="21412" applyFont="1" applyFill="1" applyBorder="1" applyAlignment="1" applyProtection="1">
      <alignment horizontal="left" vertical="center" wrapText="1"/>
      <protection locked="0"/>
    </xf>
    <xf numFmtId="0" fontId="114" fillId="0" borderId="105" xfId="21412" applyFont="1" applyFill="1" applyBorder="1" applyAlignment="1" applyProtection="1">
      <alignment vertical="center" wrapText="1"/>
      <protection locked="0"/>
    </xf>
    <xf numFmtId="0" fontId="114" fillId="3" borderId="105" xfId="21412" applyFont="1" applyFill="1" applyBorder="1" applyAlignment="1" applyProtection="1">
      <alignment horizontal="left" vertical="center" wrapText="1"/>
      <protection locked="0"/>
    </xf>
    <xf numFmtId="0" fontId="113" fillId="80" borderId="105" xfId="21412" applyFont="1" applyFill="1" applyBorder="1" applyAlignment="1" applyProtection="1">
      <alignment vertical="center" wrapText="1"/>
      <protection locked="0"/>
    </xf>
    <xf numFmtId="164" fontId="113" fillId="79" borderId="105" xfId="948" applyNumberFormat="1" applyFont="1" applyFill="1" applyBorder="1" applyAlignment="1" applyProtection="1">
      <alignment horizontal="right" vertical="center"/>
      <protection locked="0"/>
    </xf>
    <xf numFmtId="164" fontId="114" fillId="3" borderId="106" xfId="948" applyNumberFormat="1" applyFont="1" applyFill="1" applyBorder="1" applyAlignment="1" applyProtection="1">
      <alignment horizontal="right" vertical="center"/>
      <protection locked="0"/>
    </xf>
    <xf numFmtId="10" fontId="6"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5" fillId="36" borderId="106" xfId="0" applyNumberFormat="1" applyFont="1" applyFill="1" applyBorder="1" applyAlignment="1">
      <alignment horizontal="left" vertical="center" wrapText="1"/>
    </xf>
    <xf numFmtId="10" fontId="110" fillId="0" borderId="106" xfId="20961" applyNumberFormat="1" applyFont="1" applyFill="1" applyBorder="1" applyAlignment="1">
      <alignment horizontal="left" vertical="center" wrapText="1"/>
    </xf>
    <xf numFmtId="10" fontId="5" fillId="36" borderId="106" xfId="20961" applyNumberFormat="1" applyFont="1" applyFill="1" applyBorder="1" applyAlignment="1">
      <alignment horizontal="left" vertical="center" wrapText="1"/>
    </xf>
    <xf numFmtId="10" fontId="5" fillId="36" borderId="106" xfId="0" applyNumberFormat="1" applyFont="1" applyFill="1" applyBorder="1" applyAlignment="1">
      <alignment horizontal="center" vertical="center" wrapText="1"/>
    </xf>
    <xf numFmtId="10" fontId="112" fillId="0" borderId="26" xfId="20961" applyNumberFormat="1" applyFont="1" applyFill="1" applyBorder="1" applyAlignment="1" applyProtection="1">
      <alignment horizontal="left" vertical="center"/>
    </xf>
    <xf numFmtId="0" fontId="108" fillId="0" borderId="0" xfId="0" applyFont="1" applyAlignment="1">
      <alignment wrapText="1"/>
    </xf>
    <xf numFmtId="0" fontId="9" fillId="0" borderId="30" xfId="0" applyFont="1" applyBorder="1" applyAlignment="1">
      <alignment horizontal="center" wrapText="1"/>
    </xf>
    <xf numFmtId="0" fontId="9" fillId="0" borderId="8" xfId="0" applyFont="1" applyBorder="1" applyAlignment="1">
      <alignment horizontal="center" vertical="center" wrapText="1"/>
    </xf>
    <xf numFmtId="0" fontId="8" fillId="0" borderId="123" xfId="0" applyFont="1" applyBorder="1" applyAlignment="1">
      <alignment horizontal="right" vertical="center" wrapText="1"/>
    </xf>
    <xf numFmtId="0" fontId="8" fillId="0" borderId="123" xfId="0" applyFont="1" applyFill="1" applyBorder="1" applyAlignment="1">
      <alignment horizontal="right" vertical="center" wrapText="1"/>
    </xf>
    <xf numFmtId="0" fontId="6"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3" fontId="22" fillId="0" borderId="107" xfId="0" applyNumberFormat="1" applyFont="1" applyBorder="1" applyAlignment="1">
      <alignment vertical="center" wrapText="1"/>
    </xf>
    <xf numFmtId="3" fontId="22" fillId="0" borderId="24" xfId="0" applyNumberFormat="1" applyFont="1" applyBorder="1" applyAlignment="1">
      <alignment vertical="center" wrapText="1"/>
    </xf>
    <xf numFmtId="3" fontId="22" fillId="0" borderId="24" xfId="0" applyNumberFormat="1" applyFont="1" applyFill="1" applyBorder="1" applyAlignment="1">
      <alignment vertical="center" wrapText="1"/>
    </xf>
    <xf numFmtId="0" fontId="5" fillId="0" borderId="26" xfId="0" applyFont="1" applyBorder="1" applyAlignment="1">
      <alignment vertical="center" wrapText="1"/>
    </xf>
    <xf numFmtId="0" fontId="4" fillId="0" borderId="121" xfId="0" applyFont="1" applyBorder="1" applyAlignment="1"/>
    <xf numFmtId="0" fontId="8" fillId="0" borderId="121" xfId="0" applyFont="1" applyBorder="1" applyAlignment="1"/>
    <xf numFmtId="0" fontId="8" fillId="0" borderId="121" xfId="0" applyFont="1" applyBorder="1" applyAlignment="1">
      <alignment wrapText="1"/>
    </xf>
    <xf numFmtId="0" fontId="9" fillId="0" borderId="21" xfId="0" applyFont="1" applyBorder="1" applyAlignment="1">
      <alignment horizontal="center"/>
    </xf>
    <xf numFmtId="0" fontId="9" fillId="0" borderId="121" xfId="0" applyFont="1" applyBorder="1" applyAlignment="1">
      <alignment horizontal="center" vertical="center" wrapText="1"/>
    </xf>
    <xf numFmtId="0" fontId="2" fillId="0" borderId="20" xfId="0" applyNumberFormat="1" applyFont="1" applyFill="1" applyBorder="1" applyAlignment="1">
      <alignment horizontal="left" vertical="center" wrapText="1" indent="1"/>
    </xf>
    <xf numFmtId="0" fontId="8" fillId="0" borderId="123" xfId="0" applyFont="1" applyFill="1" applyBorder="1" applyAlignment="1">
      <alignment horizontal="center" vertical="center" wrapText="1"/>
    </xf>
    <xf numFmtId="0" fontId="14" fillId="0" borderId="106" xfId="0" applyFont="1" applyFill="1" applyBorder="1" applyAlignment="1">
      <alignment horizontal="center" vertical="center" wrapText="1"/>
    </xf>
    <xf numFmtId="0" fontId="15" fillId="0" borderId="106" xfId="0" applyFont="1" applyFill="1" applyBorder="1" applyAlignment="1">
      <alignment horizontal="left" vertical="center" wrapText="1"/>
    </xf>
    <xf numFmtId="193" fontId="6" fillId="0" borderId="106" xfId="0" applyNumberFormat="1" applyFont="1" applyFill="1" applyBorder="1" applyAlignment="1" applyProtection="1">
      <alignment vertical="center" wrapText="1"/>
      <protection locked="0"/>
    </xf>
    <xf numFmtId="193" fontId="4" fillId="0" borderId="106" xfId="0" applyNumberFormat="1" applyFont="1" applyFill="1" applyBorder="1" applyAlignment="1" applyProtection="1">
      <alignment vertical="center" wrapText="1"/>
      <protection locked="0"/>
    </xf>
    <xf numFmtId="193" fontId="6" fillId="0" borderId="106" xfId="0" applyNumberFormat="1" applyFont="1" applyFill="1" applyBorder="1" applyAlignment="1" applyProtection="1">
      <alignment horizontal="right" vertical="center" wrapText="1"/>
      <protection locked="0"/>
    </xf>
    <xf numFmtId="0" fontId="6" fillId="0" borderId="106" xfId="0" applyFont="1" applyBorder="1" applyAlignment="1">
      <alignment vertical="center" wrapText="1"/>
    </xf>
    <xf numFmtId="0" fontId="8" fillId="2" borderId="123" xfId="0" applyFont="1" applyFill="1" applyBorder="1" applyAlignment="1">
      <alignment horizontal="right" vertical="center"/>
    </xf>
    <xf numFmtId="0" fontId="8" fillId="2" borderId="106" xfId="0" applyFont="1" applyFill="1" applyBorder="1" applyAlignment="1">
      <alignment vertical="center"/>
    </xf>
    <xf numFmtId="193" fontId="8" fillId="2" borderId="106" xfId="0" applyNumberFormat="1" applyFont="1" applyFill="1" applyBorder="1" applyAlignment="1" applyProtection="1">
      <alignment vertical="center"/>
      <protection locked="0"/>
    </xf>
    <xf numFmtId="193" fontId="16" fillId="2" borderId="106" xfId="0" applyNumberFormat="1" applyFont="1" applyFill="1" applyBorder="1" applyAlignment="1" applyProtection="1">
      <alignment vertical="center"/>
      <protection locked="0"/>
    </xf>
    <xf numFmtId="0" fontId="14" fillId="0" borderId="123" xfId="0" applyFont="1" applyFill="1" applyBorder="1" applyAlignment="1">
      <alignment horizontal="center" vertical="center" wrapText="1"/>
    </xf>
    <xf numFmtId="14" fontId="4" fillId="0" borderId="0" xfId="0" applyNumberFormat="1" applyFont="1"/>
    <xf numFmtId="10" fontId="4" fillId="0" borderId="106" xfId="20961" applyNumberFormat="1" applyFont="1" applyFill="1" applyBorder="1" applyAlignment="1" applyProtection="1">
      <alignment horizontal="right" vertical="center" wrapText="1"/>
      <protection locked="0"/>
    </xf>
    <xf numFmtId="10" fontId="4" fillId="0" borderId="106" xfId="20961" applyNumberFormat="1" applyFont="1" applyBorder="1" applyAlignment="1" applyProtection="1">
      <alignment vertical="center" wrapText="1"/>
      <protection locked="0"/>
    </xf>
    <xf numFmtId="0" fontId="5" fillId="0" borderId="0" xfId="0" applyFont="1" applyAlignment="1">
      <alignment horizontal="center" wrapText="1"/>
    </xf>
    <xf numFmtId="0" fontId="4" fillId="3" borderId="58" xfId="0" applyFont="1" applyFill="1" applyBorder="1"/>
    <xf numFmtId="0" fontId="4" fillId="3" borderId="126" xfId="0" applyFont="1" applyFill="1" applyBorder="1" applyAlignment="1">
      <alignment wrapText="1"/>
    </xf>
    <xf numFmtId="0" fontId="4" fillId="3" borderId="127" xfId="0" applyFont="1" applyFill="1" applyBorder="1"/>
    <xf numFmtId="0" fontId="5" fillId="3" borderId="11" xfId="0" applyFont="1" applyFill="1" applyBorder="1" applyAlignment="1">
      <alignment horizontal="center" wrapText="1"/>
    </xf>
    <xf numFmtId="0" fontId="4" fillId="0" borderId="106" xfId="0" applyFont="1" applyFill="1" applyBorder="1" applyAlignment="1">
      <alignment horizontal="center"/>
    </xf>
    <xf numFmtId="0" fontId="4" fillId="0" borderId="106" xfId="0" applyFont="1" applyBorder="1" applyAlignment="1">
      <alignment horizontal="center"/>
    </xf>
    <xf numFmtId="0" fontId="4" fillId="3" borderId="70" xfId="0" applyFont="1" applyFill="1" applyBorder="1"/>
    <xf numFmtId="0" fontId="5"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3" fillId="0" borderId="106" xfId="0" applyFont="1" applyBorder="1" applyAlignment="1">
      <alignment horizontal="left" wrapText="1" indent="2"/>
    </xf>
    <xf numFmtId="169" fontId="27" fillId="37" borderId="106" xfId="20" applyBorder="1"/>
    <xf numFmtId="164" fontId="4" fillId="0" borderId="106" xfId="7" applyNumberFormat="1" applyFont="1" applyBorder="1" applyAlignment="1">
      <alignment vertical="center"/>
    </xf>
    <xf numFmtId="0" fontId="5" fillId="0" borderId="123" xfId="0" applyFont="1" applyBorder="1"/>
    <xf numFmtId="0" fontId="5" fillId="0" borderId="106" xfId="0" applyFont="1" applyBorder="1" applyAlignment="1">
      <alignment wrapText="1"/>
    </xf>
    <xf numFmtId="164" fontId="5"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3"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5" fillId="0" borderId="25" xfId="0" applyFont="1" applyBorder="1"/>
    <xf numFmtId="0" fontId="5" fillId="0" borderId="26" xfId="0" applyFont="1" applyBorder="1" applyAlignment="1">
      <alignment wrapText="1"/>
    </xf>
    <xf numFmtId="169" fontId="27" fillId="37" borderId="124" xfId="20" applyBorder="1"/>
    <xf numFmtId="10" fontId="5" fillId="0" borderId="27" xfId="20961" applyNumberFormat="1" applyFont="1" applyBorder="1"/>
    <xf numFmtId="0" fontId="8" fillId="2" borderId="114" xfId="0" applyFont="1" applyFill="1" applyBorder="1" applyAlignment="1">
      <alignment horizontal="right" vertical="center"/>
    </xf>
    <xf numFmtId="0" fontId="8" fillId="2" borderId="101" xfId="0" applyFont="1" applyFill="1" applyBorder="1" applyAlignment="1">
      <alignment vertical="center"/>
    </xf>
    <xf numFmtId="193" fontId="8" fillId="2" borderId="101" xfId="0" applyNumberFormat="1" applyFont="1" applyFill="1" applyBorder="1" applyAlignment="1" applyProtection="1">
      <alignment vertical="center"/>
      <protection locked="0"/>
    </xf>
    <xf numFmtId="193" fontId="16" fillId="2" borderId="101" xfId="0" applyNumberFormat="1" applyFont="1" applyFill="1" applyBorder="1" applyAlignment="1" applyProtection="1">
      <alignment vertical="center"/>
      <protection locked="0"/>
    </xf>
    <xf numFmtId="0" fontId="8" fillId="0" borderId="106" xfId="0" applyFont="1" applyFill="1" applyBorder="1" applyAlignment="1">
      <alignment horizontal="left" vertical="center" wrapText="1"/>
    </xf>
    <xf numFmtId="0" fontId="5" fillId="3" borderId="0" xfId="0" applyFont="1" applyFill="1" applyBorder="1" applyAlignment="1">
      <alignment horizontal="center"/>
    </xf>
    <xf numFmtId="0" fontId="107" fillId="0" borderId="93" xfId="0" applyFont="1" applyFill="1" applyBorder="1" applyAlignment="1">
      <alignment horizontal="left" vertical="center"/>
    </xf>
    <xf numFmtId="0" fontId="107" fillId="0" borderId="91" xfId="0" applyFont="1" applyFill="1" applyBorder="1" applyAlignment="1">
      <alignment vertical="center" wrapText="1"/>
    </xf>
    <xf numFmtId="0" fontId="107" fillId="0" borderId="91" xfId="0" applyFont="1" applyFill="1" applyBorder="1" applyAlignment="1">
      <alignment horizontal="left" vertical="center" wrapText="1"/>
    </xf>
    <xf numFmtId="0" fontId="117" fillId="0" borderId="0" xfId="11" applyFont="1" applyFill="1" applyBorder="1" applyProtection="1"/>
    <xf numFmtId="0" fontId="118" fillId="0" borderId="0" xfId="0" applyFont="1"/>
    <xf numFmtId="0" fontId="117" fillId="0" borderId="0" xfId="11" applyFont="1" applyFill="1" applyBorder="1" applyAlignment="1" applyProtection="1"/>
    <xf numFmtId="0" fontId="119" fillId="0" borderId="0" xfId="11" applyFont="1" applyFill="1" applyBorder="1" applyAlignment="1" applyProtection="1"/>
    <xf numFmtId="14" fontId="118" fillId="0" borderId="0" xfId="0" applyNumberFormat="1" applyFont="1"/>
    <xf numFmtId="0" fontId="121" fillId="0" borderId="106" xfId="0" applyFont="1" applyBorder="1" applyAlignment="1">
      <alignment horizontal="center" vertical="center" wrapText="1"/>
    </xf>
    <xf numFmtId="49" fontId="122" fillId="3" borderId="106" xfId="5" applyNumberFormat="1" applyFont="1" applyFill="1" applyBorder="1" applyAlignment="1" applyProtection="1">
      <alignment horizontal="right" vertical="center"/>
      <protection locked="0"/>
    </xf>
    <xf numFmtId="0" fontId="122" fillId="3" borderId="106" xfId="13" applyFont="1" applyFill="1" applyBorder="1" applyAlignment="1" applyProtection="1">
      <alignment horizontal="left" vertical="center" wrapText="1"/>
      <protection locked="0"/>
    </xf>
    <xf numFmtId="0" fontId="121" fillId="0" borderId="106" xfId="0" applyFont="1" applyBorder="1"/>
    <xf numFmtId="0" fontId="122" fillId="0" borderId="106" xfId="13" applyFont="1" applyFill="1" applyBorder="1" applyAlignment="1" applyProtection="1">
      <alignment horizontal="left" vertical="center" wrapText="1"/>
      <protection locked="0"/>
    </xf>
    <xf numFmtId="49" fontId="122" fillId="0" borderId="106" xfId="5" applyNumberFormat="1" applyFont="1" applyFill="1" applyBorder="1" applyAlignment="1" applyProtection="1">
      <alignment horizontal="right" vertical="center"/>
      <protection locked="0"/>
    </xf>
    <xf numFmtId="49" fontId="123" fillId="0" borderId="106" xfId="5" applyNumberFormat="1" applyFont="1" applyFill="1" applyBorder="1" applyAlignment="1" applyProtection="1">
      <alignment horizontal="right" vertical="center"/>
      <protection locked="0"/>
    </xf>
    <xf numFmtId="0" fontId="118" fillId="0" borderId="0" xfId="0" applyFont="1" applyAlignment="1">
      <alignment wrapText="1"/>
    </xf>
    <xf numFmtId="0" fontId="118" fillId="0" borderId="106" xfId="0" applyFont="1" applyBorder="1" applyAlignment="1">
      <alignment horizontal="center" vertical="center"/>
    </xf>
    <xf numFmtId="0" fontId="118" fillId="0" borderId="106" xfId="0" applyFont="1" applyBorder="1" applyAlignment="1">
      <alignment horizontal="center" vertical="center" wrapText="1"/>
    </xf>
    <xf numFmtId="49" fontId="122" fillId="3" borderId="106" xfId="5" applyNumberFormat="1" applyFont="1" applyFill="1" applyBorder="1" applyAlignment="1" applyProtection="1">
      <alignment horizontal="right" vertical="center" wrapText="1"/>
      <protection locked="0"/>
    </xf>
    <xf numFmtId="0" fontId="118" fillId="0" borderId="106" xfId="0" applyFont="1" applyBorder="1"/>
    <xf numFmtId="0" fontId="118" fillId="0" borderId="106" xfId="0" applyFont="1" applyFill="1" applyBorder="1"/>
    <xf numFmtId="49" fontId="122" fillId="0" borderId="106" xfId="5" applyNumberFormat="1" applyFont="1" applyFill="1" applyBorder="1" applyAlignment="1" applyProtection="1">
      <alignment horizontal="right" vertical="center" wrapText="1"/>
      <protection locked="0"/>
    </xf>
    <xf numFmtId="49" fontId="123" fillId="0" borderId="106" xfId="5" applyNumberFormat="1" applyFont="1" applyFill="1" applyBorder="1" applyAlignment="1" applyProtection="1">
      <alignment horizontal="right" vertical="center" wrapText="1"/>
      <protection locked="0"/>
    </xf>
    <xf numFmtId="0" fontId="121" fillId="0" borderId="0" xfId="0" applyFont="1"/>
    <xf numFmtId="0" fontId="118" fillId="0" borderId="106" xfId="0" applyFont="1" applyBorder="1" applyAlignment="1">
      <alignment wrapText="1"/>
    </xf>
    <xf numFmtId="0" fontId="118" fillId="0" borderId="106" xfId="0" applyFont="1" applyBorder="1" applyAlignment="1">
      <alignment horizontal="left" indent="8"/>
    </xf>
    <xf numFmtId="0" fontId="118" fillId="0" borderId="0" xfId="0" applyFont="1" applyFill="1"/>
    <xf numFmtId="0" fontId="117" fillId="0" borderId="106" xfId="0" applyNumberFormat="1" applyFont="1" applyFill="1" applyBorder="1" applyAlignment="1">
      <alignment horizontal="left" vertical="center" wrapText="1"/>
    </xf>
    <xf numFmtId="0" fontId="118" fillId="0" borderId="0" xfId="0" applyFont="1" applyBorder="1"/>
    <xf numFmtId="0" fontId="121" fillId="0" borderId="106" xfId="0" applyFont="1" applyFill="1" applyBorder="1"/>
    <xf numFmtId="0" fontId="118" fillId="0" borderId="0" xfId="0" applyFont="1" applyBorder="1" applyAlignment="1">
      <alignment horizontal="left"/>
    </xf>
    <xf numFmtId="0" fontId="121" fillId="0" borderId="0" xfId="0" applyFont="1" applyBorder="1"/>
    <xf numFmtId="0" fontId="118" fillId="0" borderId="0" xfId="0" applyFont="1" applyFill="1" applyBorder="1"/>
    <xf numFmtId="0" fontId="121" fillId="0" borderId="106" xfId="0" applyFont="1" applyFill="1" applyBorder="1" applyAlignment="1">
      <alignment horizontal="center" vertical="center" wrapText="1"/>
    </xf>
    <xf numFmtId="0" fontId="120" fillId="0" borderId="106" xfId="0" applyFont="1" applyFill="1" applyBorder="1" applyAlignment="1">
      <alignment horizontal="left" indent="1"/>
    </xf>
    <xf numFmtId="0" fontId="120" fillId="0" borderId="106" xfId="0" applyFont="1" applyFill="1" applyBorder="1" applyAlignment="1">
      <alignment horizontal="left" wrapText="1" indent="1"/>
    </xf>
    <xf numFmtId="0" fontId="117" fillId="0" borderId="106" xfId="0" applyFont="1" applyFill="1" applyBorder="1" applyAlignment="1">
      <alignment horizontal="left" indent="1"/>
    </xf>
    <xf numFmtId="0" fontId="117" fillId="0" borderId="106" xfId="0" applyNumberFormat="1" applyFont="1" applyFill="1" applyBorder="1" applyAlignment="1">
      <alignment horizontal="left" indent="1"/>
    </xf>
    <xf numFmtId="0" fontId="117" fillId="0" borderId="106" xfId="0" applyFont="1" applyFill="1" applyBorder="1" applyAlignment="1">
      <alignment horizontal="left" wrapText="1" indent="2"/>
    </xf>
    <xf numFmtId="0" fontId="120" fillId="0" borderId="106" xfId="0" applyFont="1" applyFill="1" applyBorder="1" applyAlignment="1">
      <alignment horizontal="left" vertical="center" indent="1"/>
    </xf>
    <xf numFmtId="0" fontId="118" fillId="81" borderId="106" xfId="0" applyFont="1" applyFill="1" applyBorder="1"/>
    <xf numFmtId="0" fontId="118" fillId="0" borderId="106" xfId="0" applyFont="1" applyFill="1" applyBorder="1" applyAlignment="1">
      <alignment horizontal="left" wrapText="1"/>
    </xf>
    <xf numFmtId="0" fontId="118" fillId="0" borderId="106" xfId="0" applyFont="1" applyFill="1" applyBorder="1" applyAlignment="1">
      <alignment horizontal="left" wrapText="1" indent="2"/>
    </xf>
    <xf numFmtId="0" fontId="121" fillId="0" borderId="7" xfId="0" applyFont="1" applyBorder="1"/>
    <xf numFmtId="0" fontId="121" fillId="81" borderId="106" xfId="0" applyFont="1" applyFill="1" applyBorder="1"/>
    <xf numFmtId="0" fontId="118" fillId="0" borderId="0" xfId="0" applyFont="1" applyBorder="1" applyAlignment="1">
      <alignment horizontal="center" vertical="center"/>
    </xf>
    <xf numFmtId="0" fontId="118" fillId="0" borderId="0" xfId="0" applyFont="1" applyFill="1" applyBorder="1" applyAlignment="1">
      <alignment horizontal="center" vertical="center" wrapText="1"/>
    </xf>
    <xf numFmtId="0" fontId="118" fillId="0" borderId="0" xfId="0" applyFont="1" applyBorder="1" applyAlignment="1">
      <alignment horizontal="center" vertical="center" wrapText="1"/>
    </xf>
    <xf numFmtId="0" fontId="118" fillId="0" borderId="7" xfId="0" applyFont="1" applyBorder="1" applyAlignment="1">
      <alignment wrapText="1"/>
    </xf>
    <xf numFmtId="0" fontId="118" fillId="0" borderId="7" xfId="0" applyFont="1" applyBorder="1" applyAlignment="1">
      <alignment horizontal="center" vertical="center" wrapText="1"/>
    </xf>
    <xf numFmtId="49" fontId="118" fillId="0" borderId="106" xfId="0" applyNumberFormat="1" applyFont="1" applyBorder="1" applyAlignment="1">
      <alignment horizontal="center" vertical="center" wrapText="1"/>
    </xf>
    <xf numFmtId="0" fontId="118" fillId="0" borderId="106" xfId="0" applyFont="1" applyBorder="1" applyAlignment="1">
      <alignment horizontal="center"/>
    </xf>
    <xf numFmtId="0" fontId="118" fillId="0" borderId="106" xfId="0" applyFont="1" applyBorder="1" applyAlignment="1">
      <alignment horizontal="left" indent="1"/>
    </xf>
    <xf numFmtId="0" fontId="118" fillId="0" borderId="7" xfId="0" applyFont="1" applyBorder="1"/>
    <xf numFmtId="0" fontId="118" fillId="0" borderId="106" xfId="0" applyFont="1" applyBorder="1" applyAlignment="1">
      <alignment horizontal="left" indent="2"/>
    </xf>
    <xf numFmtId="49" fontId="118" fillId="0" borderId="106" xfId="0" applyNumberFormat="1" applyFont="1" applyBorder="1" applyAlignment="1">
      <alignment horizontal="left" indent="3"/>
    </xf>
    <xf numFmtId="49" fontId="118" fillId="0" borderId="106" xfId="0" applyNumberFormat="1" applyFont="1" applyFill="1" applyBorder="1" applyAlignment="1">
      <alignment horizontal="left" indent="3"/>
    </xf>
    <xf numFmtId="49" fontId="118" fillId="0" borderId="106" xfId="0" applyNumberFormat="1" applyFont="1" applyBorder="1" applyAlignment="1">
      <alignment horizontal="left" indent="1"/>
    </xf>
    <xf numFmtId="49" fontId="118" fillId="0" borderId="106" xfId="0" applyNumberFormat="1" applyFont="1" applyFill="1" applyBorder="1" applyAlignment="1">
      <alignment horizontal="left" indent="1"/>
    </xf>
    <xf numFmtId="0" fontId="118" fillId="0" borderId="106" xfId="0" applyNumberFormat="1" applyFont="1" applyBorder="1" applyAlignment="1">
      <alignment horizontal="left" indent="1"/>
    </xf>
    <xf numFmtId="49" fontId="118" fillId="0" borderId="106" xfId="0" applyNumberFormat="1" applyFont="1" applyBorder="1" applyAlignment="1">
      <alignment horizontal="left" wrapText="1" indent="2"/>
    </xf>
    <xf numFmtId="49" fontId="118" fillId="0" borderId="106" xfId="0" applyNumberFormat="1" applyFont="1" applyFill="1" applyBorder="1" applyAlignment="1">
      <alignment horizontal="left" vertical="top" wrapText="1" indent="2"/>
    </xf>
    <xf numFmtId="49" fontId="118" fillId="0" borderId="106" xfId="0" applyNumberFormat="1" applyFont="1" applyFill="1" applyBorder="1" applyAlignment="1">
      <alignment horizontal="left" wrapText="1" indent="3"/>
    </xf>
    <xf numFmtId="49" fontId="118" fillId="0" borderId="106" xfId="0" applyNumberFormat="1" applyFont="1" applyFill="1" applyBorder="1" applyAlignment="1">
      <alignment horizontal="left" wrapText="1" indent="2"/>
    </xf>
    <xf numFmtId="0" fontId="118" fillId="0" borderId="106" xfId="0" applyNumberFormat="1" applyFont="1" applyFill="1" applyBorder="1" applyAlignment="1">
      <alignment horizontal="left" wrapText="1" indent="1"/>
    </xf>
    <xf numFmtId="0" fontId="120" fillId="0" borderId="137" xfId="0" applyNumberFormat="1" applyFont="1" applyFill="1" applyBorder="1" applyAlignment="1">
      <alignment horizontal="left" vertical="center" wrapText="1"/>
    </xf>
    <xf numFmtId="0" fontId="118" fillId="0" borderId="101"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20" fillId="0" borderId="106" xfId="0" applyNumberFormat="1" applyFont="1" applyFill="1" applyBorder="1" applyAlignment="1">
      <alignment horizontal="left" vertical="center" wrapText="1"/>
    </xf>
    <xf numFmtId="0" fontId="118" fillId="0" borderId="0" xfId="0" applyFont="1" applyAlignment="1">
      <alignment horizontal="center" vertical="center"/>
    </xf>
    <xf numFmtId="0" fontId="126" fillId="0" borderId="0" xfId="0" applyFont="1"/>
    <xf numFmtId="0" fontId="126" fillId="0" borderId="0" xfId="0" applyFont="1" applyAlignment="1">
      <alignment horizontal="center" vertical="center"/>
    </xf>
    <xf numFmtId="0" fontId="118" fillId="0" borderId="106" xfId="0" applyFont="1" applyFill="1" applyBorder="1" applyAlignment="1">
      <alignment horizontal="left" indent="1"/>
    </xf>
    <xf numFmtId="49" fontId="107" fillId="0" borderId="106" xfId="0" applyNumberFormat="1" applyFont="1" applyFill="1" applyBorder="1" applyAlignment="1">
      <alignment horizontal="right" vertical="center"/>
    </xf>
    <xf numFmtId="0" fontId="107" fillId="3" borderId="106" xfId="5" applyNumberFormat="1" applyFont="1" applyFill="1" applyBorder="1" applyAlignment="1" applyProtection="1">
      <alignment horizontal="right" vertical="center"/>
      <protection locked="0"/>
    </xf>
    <xf numFmtId="0" fontId="107" fillId="0" borderId="106" xfId="0" applyNumberFormat="1" applyFont="1" applyFill="1" applyBorder="1" applyAlignment="1">
      <alignment vertical="center" wrapText="1"/>
    </xf>
    <xf numFmtId="0" fontId="127" fillId="0" borderId="106" xfId="0" applyNumberFormat="1" applyFont="1" applyFill="1" applyBorder="1" applyAlignment="1">
      <alignment horizontal="left" vertical="center" wrapText="1"/>
    </xf>
    <xf numFmtId="0" fontId="107" fillId="0" borderId="106" xfId="0" applyNumberFormat="1" applyFont="1" applyFill="1" applyBorder="1" applyAlignment="1">
      <alignment vertical="center"/>
    </xf>
    <xf numFmtId="0" fontId="127" fillId="0" borderId="106" xfId="0" applyNumberFormat="1" applyFont="1" applyFill="1" applyBorder="1" applyAlignment="1">
      <alignment vertical="center" wrapText="1"/>
    </xf>
    <xf numFmtId="2" fontId="107" fillId="3" borderId="106" xfId="5" applyNumberFormat="1" applyFont="1" applyFill="1" applyBorder="1" applyAlignment="1" applyProtection="1">
      <alignment horizontal="right" vertical="center"/>
      <protection locked="0"/>
    </xf>
    <xf numFmtId="0" fontId="107" fillId="0" borderId="106" xfId="0" applyNumberFormat="1" applyFont="1" applyFill="1" applyBorder="1" applyAlignment="1">
      <alignment horizontal="left" vertical="center" wrapText="1"/>
    </xf>
    <xf numFmtId="0" fontId="107" fillId="0" borderId="106" xfId="0" applyNumberFormat="1" applyFont="1" applyFill="1" applyBorder="1" applyAlignment="1">
      <alignment horizontal="right" vertical="center"/>
    </xf>
    <xf numFmtId="0" fontId="128" fillId="0" borderId="0" xfId="0" applyFont="1" applyFill="1" applyBorder="1" applyAlignment="1"/>
    <xf numFmtId="0" fontId="107" fillId="0" borderId="106" xfId="12672" applyFont="1" applyFill="1" applyBorder="1" applyAlignment="1">
      <alignment horizontal="left" vertical="center" wrapText="1"/>
    </xf>
    <xf numFmtId="0" fontId="107" fillId="0" borderId="101" xfId="0" applyNumberFormat="1" applyFont="1" applyFill="1" applyBorder="1" applyAlignment="1">
      <alignment horizontal="left" vertical="top" wrapText="1"/>
    </xf>
    <xf numFmtId="0" fontId="129" fillId="0" borderId="106" xfId="0" applyFont="1" applyBorder="1"/>
    <xf numFmtId="0" fontId="127" fillId="0" borderId="106" xfId="0" applyFont="1" applyBorder="1" applyAlignment="1">
      <alignment horizontal="left" vertical="top" wrapText="1"/>
    </xf>
    <xf numFmtId="0" fontId="127" fillId="0" borderId="106" xfId="0" applyFont="1" applyBorder="1"/>
    <xf numFmtId="0" fontId="127" fillId="0" borderId="106" xfId="0" applyFont="1" applyBorder="1" applyAlignment="1">
      <alignment horizontal="left" wrapText="1" indent="2"/>
    </xf>
    <xf numFmtId="0" fontId="107" fillId="0" borderId="106" xfId="12672" applyFont="1" applyFill="1" applyBorder="1" applyAlignment="1">
      <alignment horizontal="left" vertical="center" wrapText="1" indent="2"/>
    </xf>
    <xf numFmtId="0" fontId="127" fillId="0" borderId="106" xfId="0" applyFont="1" applyBorder="1" applyAlignment="1">
      <alignment horizontal="left" vertical="top" wrapText="1" indent="2"/>
    </xf>
    <xf numFmtId="0" fontId="129" fillId="0" borderId="7" xfId="0" applyFont="1" applyBorder="1"/>
    <xf numFmtId="0" fontId="127" fillId="0" borderId="106" xfId="0" applyFont="1" applyFill="1" applyBorder="1" applyAlignment="1">
      <alignment horizontal="left" wrapText="1" indent="2"/>
    </xf>
    <xf numFmtId="0" fontId="127" fillId="0" borderId="106" xfId="0" applyFont="1" applyBorder="1" applyAlignment="1">
      <alignment horizontal="left" indent="1"/>
    </xf>
    <xf numFmtId="0" fontId="127" fillId="0" borderId="106" xfId="0" applyFont="1" applyBorder="1" applyAlignment="1">
      <alignment horizontal="left" indent="2"/>
    </xf>
    <xf numFmtId="49" fontId="127" fillId="0" borderId="106" xfId="0" applyNumberFormat="1" applyFont="1" applyFill="1" applyBorder="1" applyAlignment="1">
      <alignment horizontal="left" indent="3"/>
    </xf>
    <xf numFmtId="49" fontId="127" fillId="0" borderId="106" xfId="0" applyNumberFormat="1" applyFont="1" applyFill="1" applyBorder="1" applyAlignment="1">
      <alignment horizontal="left" vertical="center" indent="1"/>
    </xf>
    <xf numFmtId="0" fontId="107" fillId="0" borderId="106" xfId="0" applyFont="1" applyFill="1" applyBorder="1" applyAlignment="1">
      <alignment vertical="center" wrapText="1"/>
    </xf>
    <xf numFmtId="49" fontId="127" fillId="0" borderId="106" xfId="0" applyNumberFormat="1" applyFont="1" applyFill="1" applyBorder="1" applyAlignment="1">
      <alignment horizontal="left" vertical="top" wrapText="1" indent="2"/>
    </xf>
    <xf numFmtId="49" fontId="127" fillId="0" borderId="106" xfId="0" applyNumberFormat="1" applyFont="1" applyFill="1" applyBorder="1" applyAlignment="1">
      <alignment horizontal="left" vertical="top" wrapText="1"/>
    </xf>
    <xf numFmtId="49" fontId="127" fillId="0" borderId="106" xfId="0" applyNumberFormat="1" applyFont="1" applyFill="1" applyBorder="1" applyAlignment="1">
      <alignment horizontal="left" wrapText="1" indent="3"/>
    </xf>
    <xf numFmtId="49" fontId="127" fillId="0" borderId="106" xfId="0" applyNumberFormat="1" applyFont="1" applyFill="1" applyBorder="1" applyAlignment="1">
      <alignment horizontal="left" wrapText="1" indent="2"/>
    </xf>
    <xf numFmtId="49" fontId="127" fillId="0" borderId="106" xfId="0" applyNumberFormat="1" applyFont="1" applyFill="1" applyBorder="1" applyAlignment="1">
      <alignment vertical="top" wrapText="1"/>
    </xf>
    <xf numFmtId="0" fontId="10" fillId="0" borderId="106" xfId="17" applyFill="1" applyBorder="1" applyAlignment="1" applyProtection="1">
      <alignment wrapText="1"/>
    </xf>
    <xf numFmtId="49" fontId="127" fillId="0" borderId="106" xfId="0" applyNumberFormat="1" applyFont="1" applyFill="1" applyBorder="1" applyAlignment="1">
      <alignment horizontal="left" vertical="center" wrapText="1" indent="3"/>
    </xf>
    <xf numFmtId="49" fontId="118" fillId="0" borderId="106" xfId="0" applyNumberFormat="1" applyFont="1" applyFill="1" applyBorder="1" applyAlignment="1">
      <alignment horizontal="left" wrapText="1" indent="1"/>
    </xf>
    <xf numFmtId="0" fontId="127" fillId="0" borderId="106" xfId="0" applyFont="1" applyBorder="1" applyAlignment="1">
      <alignment horizontal="left" vertical="center" wrapText="1" indent="2"/>
    </xf>
    <xf numFmtId="0" fontId="107" fillId="0" borderId="106" xfId="0" applyFont="1" applyFill="1" applyBorder="1" applyAlignment="1">
      <alignment horizontal="left" vertical="center" wrapText="1"/>
    </xf>
    <xf numFmtId="0" fontId="118" fillId="0" borderId="0" xfId="0" applyFont="1" applyBorder="1" applyAlignment="1">
      <alignment horizontal="left" indent="1"/>
    </xf>
    <xf numFmtId="0" fontId="118" fillId="0" borderId="0" xfId="0" applyFont="1" applyBorder="1" applyAlignment="1">
      <alignment horizontal="left" indent="2"/>
    </xf>
    <xf numFmtId="49" fontId="118" fillId="0" borderId="0" xfId="0" applyNumberFormat="1" applyFont="1" applyBorder="1" applyAlignment="1">
      <alignment horizontal="left" indent="3"/>
    </xf>
    <xf numFmtId="49" fontId="118" fillId="0" borderId="0" xfId="0" applyNumberFormat="1" applyFont="1" applyBorder="1" applyAlignment="1">
      <alignment horizontal="left" indent="1"/>
    </xf>
    <xf numFmtId="49" fontId="118" fillId="0" borderId="0" xfId="0" applyNumberFormat="1" applyFont="1" applyBorder="1" applyAlignment="1">
      <alignment horizontal="left" wrapText="1" indent="2"/>
    </xf>
    <xf numFmtId="49" fontId="118" fillId="0" borderId="0" xfId="0" applyNumberFormat="1" applyFont="1" applyFill="1" applyBorder="1" applyAlignment="1">
      <alignment horizontal="left" wrapText="1" indent="3"/>
    </xf>
    <xf numFmtId="0" fontId="118" fillId="0" borderId="0" xfId="0" applyNumberFormat="1" applyFont="1" applyFill="1" applyBorder="1" applyAlignment="1">
      <alignment horizontal="left" wrapText="1" indent="1"/>
    </xf>
    <xf numFmtId="49" fontId="106" fillId="0" borderId="106" xfId="0" applyNumberFormat="1" applyFont="1" applyFill="1" applyBorder="1" applyAlignment="1">
      <alignment horizontal="right" vertical="center"/>
    </xf>
    <xf numFmtId="0" fontId="107" fillId="0" borderId="106" xfId="0" applyFont="1" applyFill="1" applyBorder="1" applyAlignment="1">
      <alignment horizontal="left" vertical="center" wrapText="1"/>
    </xf>
    <xf numFmtId="0" fontId="121" fillId="0" borderId="106"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07" fillId="0" borderId="105" xfId="0" applyNumberFormat="1" applyFont="1" applyFill="1" applyBorder="1" applyAlignment="1">
      <alignment horizontal="left" vertical="center" wrapText="1"/>
    </xf>
    <xf numFmtId="0" fontId="118" fillId="0" borderId="0" xfId="0" applyFont="1" applyFill="1" applyAlignment="1">
      <alignment horizontal="left" vertical="top" wrapText="1"/>
    </xf>
    <xf numFmtId="0" fontId="124" fillId="0" borderId="106" xfId="13" applyFont="1" applyFill="1" applyBorder="1" applyAlignment="1" applyProtection="1">
      <alignment horizontal="left" vertical="center" wrapText="1"/>
      <protection locked="0"/>
    </xf>
    <xf numFmtId="0" fontId="118" fillId="0" borderId="106" xfId="0" applyFont="1" applyFill="1" applyBorder="1" applyAlignment="1">
      <alignment horizontal="center" vertical="center" wrapText="1"/>
    </xf>
    <xf numFmtId="0" fontId="118" fillId="0" borderId="0" xfId="0" applyFont="1" applyFill="1" applyBorder="1" applyAlignment="1">
      <alignment horizontal="center" vertical="center"/>
    </xf>
    <xf numFmtId="0" fontId="118" fillId="0" borderId="7" xfId="0" applyFont="1" applyFill="1" applyBorder="1"/>
    <xf numFmtId="49" fontId="118" fillId="0" borderId="106" xfId="0" applyNumberFormat="1" applyFont="1" applyFill="1" applyBorder="1" applyAlignment="1">
      <alignment horizontal="center" vertical="center" wrapText="1"/>
    </xf>
    <xf numFmtId="0" fontId="107" fillId="0" borderId="106" xfId="0" applyFont="1" applyFill="1" applyBorder="1" applyAlignment="1">
      <alignment horizontal="left" vertical="center" wrapText="1"/>
    </xf>
    <xf numFmtId="0" fontId="24" fillId="0" borderId="123" xfId="0" applyFont="1" applyBorder="1" applyAlignment="1">
      <alignment horizontal="center"/>
    </xf>
    <xf numFmtId="10" fontId="8" fillId="2" borderId="106" xfId="20961" applyNumberFormat="1" applyFont="1" applyFill="1" applyBorder="1" applyAlignment="1" applyProtection="1">
      <alignment vertical="center"/>
      <protection locked="0"/>
    </xf>
    <xf numFmtId="10" fontId="16" fillId="2" borderId="106" xfId="20961" applyNumberFormat="1" applyFont="1" applyFill="1" applyBorder="1" applyAlignment="1" applyProtection="1">
      <alignment vertical="center"/>
      <protection locked="0"/>
    </xf>
    <xf numFmtId="10" fontId="27" fillId="37" borderId="0" xfId="20961" applyNumberFormat="1" applyFont="1" applyFill="1" applyBorder="1"/>
    <xf numFmtId="194" fontId="8" fillId="2" borderId="26" xfId="0" applyNumberFormat="1" applyFont="1" applyFill="1" applyBorder="1" applyAlignment="1" applyProtection="1">
      <alignment vertical="center"/>
      <protection locked="0"/>
    </xf>
    <xf numFmtId="194" fontId="16" fillId="2" borderId="26" xfId="0" applyNumberFormat="1" applyFont="1" applyFill="1" applyBorder="1" applyAlignment="1" applyProtection="1">
      <alignment vertical="center"/>
      <protection locked="0"/>
    </xf>
    <xf numFmtId="193" fontId="8" fillId="0" borderId="106" xfId="7" applyNumberFormat="1" applyFont="1" applyFill="1" applyBorder="1" applyAlignment="1" applyProtection="1">
      <alignment horizontal="right"/>
    </xf>
    <xf numFmtId="193" fontId="8" fillId="0" borderId="105" xfId="0" applyNumberFormat="1" applyFont="1" applyFill="1" applyBorder="1" applyAlignment="1" applyProtection="1">
      <alignment horizontal="right"/>
    </xf>
    <xf numFmtId="193" fontId="8" fillId="0" borderId="106" xfId="0" applyNumberFormat="1" applyFont="1" applyFill="1" applyBorder="1" applyAlignment="1" applyProtection="1">
      <alignment horizontal="right"/>
    </xf>
    <xf numFmtId="0" fontId="103" fillId="0" borderId="106" xfId="0" applyFont="1" applyBorder="1"/>
    <xf numFmtId="164" fontId="8" fillId="0" borderId="106" xfId="7" applyNumberFormat="1" applyFont="1" applyFill="1" applyBorder="1" applyAlignment="1" applyProtection="1">
      <alignment horizontal="right"/>
    </xf>
    <xf numFmtId="164" fontId="8" fillId="36" borderId="3" xfId="7" applyNumberFormat="1" applyFont="1" applyFill="1" applyBorder="1" applyAlignment="1" applyProtection="1">
      <alignment horizontal="right"/>
    </xf>
    <xf numFmtId="164" fontId="8" fillId="0" borderId="105" xfId="7" applyNumberFormat="1" applyFont="1" applyFill="1" applyBorder="1" applyAlignment="1" applyProtection="1">
      <alignment horizontal="right"/>
    </xf>
    <xf numFmtId="164" fontId="8" fillId="36" borderId="23" xfId="7" applyNumberFormat="1" applyFont="1" applyFill="1" applyBorder="1" applyAlignment="1" applyProtection="1">
      <alignment horizontal="right"/>
    </xf>
    <xf numFmtId="164" fontId="8" fillId="0" borderId="3" xfId="7" applyNumberFormat="1" applyFont="1" applyFill="1" applyBorder="1" applyAlignment="1" applyProtection="1">
      <alignment horizontal="right"/>
    </xf>
    <xf numFmtId="164" fontId="8" fillId="36" borderId="26" xfId="7" applyNumberFormat="1" applyFont="1" applyFill="1" applyBorder="1" applyAlignment="1" applyProtection="1">
      <alignment horizontal="right"/>
    </xf>
    <xf numFmtId="164" fontId="8" fillId="36" borderId="27" xfId="7" applyNumberFormat="1" applyFont="1" applyFill="1" applyBorder="1" applyAlignment="1" applyProtection="1">
      <alignment horizontal="right"/>
    </xf>
    <xf numFmtId="164" fontId="19" fillId="0" borderId="3" xfId="7" applyNumberFormat="1" applyFont="1" applyFill="1" applyBorder="1" applyAlignment="1" applyProtection="1">
      <alignment horizontal="right"/>
      <protection locked="0"/>
    </xf>
    <xf numFmtId="164" fontId="19" fillId="36" borderId="3" xfId="7" applyNumberFormat="1" applyFont="1" applyFill="1" applyBorder="1" applyAlignment="1">
      <alignment horizontal="right"/>
    </xf>
    <xf numFmtId="164" fontId="20" fillId="0" borderId="3" xfId="7" applyNumberFormat="1" applyFont="1" applyFill="1" applyBorder="1" applyAlignment="1">
      <alignment horizontal="center"/>
    </xf>
    <xf numFmtId="164" fontId="19" fillId="36" borderId="3" xfId="7" applyNumberFormat="1" applyFont="1" applyFill="1" applyBorder="1" applyAlignment="1" applyProtection="1">
      <alignment horizontal="right"/>
    </xf>
    <xf numFmtId="164" fontId="19" fillId="0" borderId="3" xfId="7" applyNumberFormat="1" applyFont="1" applyFill="1" applyBorder="1" applyAlignment="1" applyProtection="1">
      <alignment horizontal="left" indent="1"/>
      <protection locked="0"/>
    </xf>
    <xf numFmtId="164" fontId="19" fillId="0" borderId="3" xfId="7" applyNumberFormat="1" applyFont="1" applyFill="1" applyBorder="1" applyAlignment="1" applyProtection="1">
      <alignment horizontal="right" vertical="center"/>
      <protection locked="0"/>
    </xf>
    <xf numFmtId="164" fontId="19" fillId="36" borderId="26" xfId="7" applyNumberFormat="1" applyFont="1" applyFill="1" applyBorder="1" applyAlignment="1">
      <alignment horizontal="right"/>
    </xf>
    <xf numFmtId="0" fontId="8" fillId="0" borderId="106" xfId="0" applyFont="1" applyFill="1" applyBorder="1" applyAlignment="1" applyProtection="1">
      <alignment horizontal="center" vertical="center" wrapText="1"/>
    </xf>
    <xf numFmtId="0" fontId="8" fillId="0" borderId="121" xfId="0" applyFont="1" applyFill="1" applyBorder="1" applyAlignment="1" applyProtection="1">
      <alignment horizontal="center" vertical="center" wrapText="1"/>
    </xf>
    <xf numFmtId="193" fontId="8" fillId="36" borderId="106" xfId="7" applyNumberFormat="1" applyFont="1" applyFill="1" applyBorder="1" applyAlignment="1" applyProtection="1">
      <alignment horizontal="right"/>
    </xf>
    <xf numFmtId="193" fontId="8" fillId="36" borderId="121" xfId="0" applyNumberFormat="1" applyFont="1" applyFill="1" applyBorder="1" applyAlignment="1" applyProtection="1">
      <alignment horizontal="right"/>
    </xf>
    <xf numFmtId="164" fontId="8" fillId="36" borderId="106" xfId="7" applyNumberFormat="1" applyFont="1" applyFill="1" applyBorder="1" applyAlignment="1" applyProtection="1">
      <alignment horizontal="right"/>
    </xf>
    <xf numFmtId="164" fontId="8" fillId="36" borderId="121" xfId="7" applyNumberFormat="1" applyFont="1" applyFill="1" applyBorder="1" applyAlignment="1" applyProtection="1">
      <alignment horizontal="right"/>
    </xf>
    <xf numFmtId="164" fontId="8" fillId="0" borderId="106" xfId="7" applyNumberFormat="1" applyFont="1" applyFill="1" applyBorder="1" applyAlignment="1" applyProtection="1">
      <alignment horizontal="right"/>
      <protection locked="0"/>
    </xf>
    <xf numFmtId="164" fontId="8" fillId="0" borderId="105" xfId="7" applyNumberFormat="1" applyFont="1" applyFill="1" applyBorder="1" applyAlignment="1" applyProtection="1">
      <alignment horizontal="right"/>
      <protection locked="0"/>
    </xf>
    <xf numFmtId="164" fontId="8" fillId="0" borderId="121" xfId="7" applyNumberFormat="1" applyFont="1" applyFill="1" applyBorder="1" applyAlignment="1" applyProtection="1">
      <alignment horizontal="right"/>
    </xf>
    <xf numFmtId="193" fontId="0" fillId="0" borderId="0" xfId="0" applyNumberFormat="1"/>
    <xf numFmtId="193" fontId="0" fillId="0" borderId="0" xfId="0" applyNumberFormat="1" applyFill="1"/>
    <xf numFmtId="164" fontId="0" fillId="0" borderId="0" xfId="7" applyNumberFormat="1" applyFont="1"/>
    <xf numFmtId="164" fontId="8" fillId="0" borderId="0" xfId="7" applyNumberFormat="1" applyFont="1" applyFill="1" applyBorder="1" applyAlignment="1">
      <alignment horizontal="center"/>
    </xf>
    <xf numFmtId="164" fontId="8" fillId="0" borderId="0" xfId="7" applyNumberFormat="1" applyFont="1" applyFill="1" applyAlignment="1">
      <alignment horizontal="center"/>
    </xf>
    <xf numFmtId="164" fontId="17" fillId="0" borderId="0" xfId="7" applyNumberFormat="1" applyFont="1" applyFill="1" applyAlignment="1">
      <alignment horizontal="center"/>
    </xf>
    <xf numFmtId="164" fontId="8" fillId="0" borderId="3" xfId="7" applyNumberFormat="1" applyFont="1" applyFill="1" applyBorder="1" applyAlignment="1" applyProtection="1">
      <alignment horizontal="center" vertical="center" wrapText="1"/>
    </xf>
    <xf numFmtId="164" fontId="8" fillId="0" borderId="23" xfId="7" applyNumberFormat="1" applyFont="1" applyFill="1" applyBorder="1" applyAlignment="1" applyProtection="1">
      <alignment horizontal="center" vertical="center" wrapText="1"/>
    </xf>
    <xf numFmtId="164" fontId="8" fillId="0" borderId="26" xfId="7" applyNumberFormat="1" applyFont="1" applyFill="1" applyBorder="1" applyAlignment="1" applyProtection="1">
      <alignment horizontal="right"/>
    </xf>
    <xf numFmtId="3" fontId="4" fillId="0" borderId="0" xfId="0" applyNumberFormat="1" applyFont="1"/>
    <xf numFmtId="10" fontId="4" fillId="0" borderId="24" xfId="20961" applyNumberFormat="1" applyFont="1" applyBorder="1" applyAlignment="1"/>
    <xf numFmtId="0" fontId="8" fillId="0" borderId="114" xfId="0" applyFont="1" applyBorder="1" applyAlignment="1">
      <alignment vertical="center"/>
    </xf>
    <xf numFmtId="0" fontId="12" fillId="0" borderId="102" xfId="0" applyFont="1" applyBorder="1" applyAlignment="1">
      <alignment wrapText="1"/>
    </xf>
    <xf numFmtId="0" fontId="8" fillId="0" borderId="123" xfId="0" applyFont="1" applyBorder="1" applyAlignment="1">
      <alignment vertical="center"/>
    </xf>
    <xf numFmtId="0" fontId="12" fillId="0" borderId="107" xfId="0" applyFont="1" applyBorder="1" applyAlignment="1">
      <alignment wrapText="1"/>
    </xf>
    <xf numFmtId="10" fontId="4" fillId="0" borderId="121" xfId="20961" applyNumberFormat="1" applyFont="1" applyBorder="1" applyAlignment="1"/>
    <xf numFmtId="10" fontId="4" fillId="0" borderId="115" xfId="20961" applyNumberFormat="1" applyFont="1" applyBorder="1" applyAlignment="1"/>
    <xf numFmtId="193" fontId="0" fillId="0" borderId="121" xfId="0" applyNumberFormat="1" applyBorder="1" applyAlignment="1"/>
    <xf numFmtId="193" fontId="0" fillId="0" borderId="121" xfId="0" applyNumberFormat="1" applyBorder="1" applyAlignment="1">
      <alignment wrapText="1"/>
    </xf>
    <xf numFmtId="193" fontId="0" fillId="0" borderId="121" xfId="0" applyNumberFormat="1" applyFill="1" applyBorder="1" applyAlignment="1">
      <alignment wrapText="1"/>
    </xf>
    <xf numFmtId="193" fontId="6" fillId="3" borderId="121" xfId="2" applyNumberFormat="1" applyFont="1" applyFill="1" applyBorder="1" applyAlignment="1" applyProtection="1">
      <alignment vertical="top"/>
      <protection locked="0"/>
    </xf>
    <xf numFmtId="193" fontId="6" fillId="3" borderId="121" xfId="2" applyNumberFormat="1" applyFont="1" applyFill="1" applyBorder="1" applyAlignment="1" applyProtection="1">
      <alignment vertical="top" wrapText="1"/>
      <protection locked="0"/>
    </xf>
    <xf numFmtId="164" fontId="4" fillId="0" borderId="121" xfId="7" applyNumberFormat="1" applyFont="1" applyFill="1" applyBorder="1" applyAlignment="1">
      <alignment horizontal="right" vertical="center" wrapText="1"/>
    </xf>
    <xf numFmtId="164" fontId="5" fillId="36" borderId="121" xfId="7" applyNumberFormat="1" applyFont="1" applyFill="1" applyBorder="1" applyAlignment="1">
      <alignment horizontal="right" vertical="center" wrapText="1"/>
    </xf>
    <xf numFmtId="164" fontId="110" fillId="0" borderId="121" xfId="7" applyNumberFormat="1" applyFont="1" applyFill="1" applyBorder="1" applyAlignment="1">
      <alignment horizontal="right" vertical="center" wrapText="1"/>
    </xf>
    <xf numFmtId="164" fontId="5" fillId="36" borderId="121" xfId="7" applyNumberFormat="1" applyFont="1" applyFill="1" applyBorder="1" applyAlignment="1">
      <alignment horizontal="center" vertical="center" wrapText="1"/>
    </xf>
    <xf numFmtId="164" fontId="6" fillId="0" borderId="27" xfId="7" applyNumberFormat="1" applyFont="1" applyFill="1" applyBorder="1" applyAlignment="1" applyProtection="1">
      <alignment horizontal="right" vertical="center"/>
    </xf>
    <xf numFmtId="193" fontId="24" fillId="0" borderId="141" xfId="0" applyNumberFormat="1" applyFont="1" applyBorder="1" applyAlignment="1">
      <alignment vertical="center"/>
    </xf>
    <xf numFmtId="164" fontId="4" fillId="0" borderId="3" xfId="7" applyNumberFormat="1" applyFont="1" applyBorder="1" applyAlignment="1"/>
    <xf numFmtId="164" fontId="4" fillId="0" borderId="8" xfId="7" applyNumberFormat="1" applyFont="1" applyBorder="1" applyAlignment="1"/>
    <xf numFmtId="164" fontId="4" fillId="0" borderId="23" xfId="7" applyNumberFormat="1" applyFont="1" applyBorder="1" applyAlignment="1"/>
    <xf numFmtId="164" fontId="4" fillId="36" borderId="26" xfId="7" applyNumberFormat="1" applyFont="1" applyFill="1" applyBorder="1"/>
    <xf numFmtId="164" fontId="4" fillId="36" borderId="27" xfId="7" applyNumberFormat="1" applyFont="1" applyFill="1" applyBorder="1"/>
    <xf numFmtId="164" fontId="4" fillId="0" borderId="22" xfId="7" applyNumberFormat="1" applyFont="1" applyBorder="1" applyAlignment="1"/>
    <xf numFmtId="164" fontId="4" fillId="0" borderId="24" xfId="7" applyNumberFormat="1" applyFont="1" applyBorder="1" applyAlignment="1">
      <alignment wrapText="1"/>
    </xf>
    <xf numFmtId="164" fontId="4" fillId="0" borderId="24" xfId="7" applyNumberFormat="1" applyFont="1" applyBorder="1" applyAlignment="1"/>
    <xf numFmtId="164" fontId="4" fillId="0" borderId="3" xfId="7" applyNumberFormat="1" applyFont="1" applyBorder="1"/>
    <xf numFmtId="164" fontId="4" fillId="0" borderId="3" xfId="7" applyNumberFormat="1" applyFont="1" applyFill="1" applyBorder="1"/>
    <xf numFmtId="164" fontId="4" fillId="0" borderId="8" xfId="7" applyNumberFormat="1" applyFont="1" applyBorder="1"/>
    <xf numFmtId="164" fontId="4" fillId="0" borderId="8" xfId="7" applyNumberFormat="1" applyFont="1" applyFill="1" applyBorder="1"/>
    <xf numFmtId="164" fontId="4" fillId="0" borderId="57"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0" borderId="107" xfId="7" applyNumberFormat="1" applyFont="1" applyFill="1" applyBorder="1" applyAlignment="1">
      <alignment vertical="center"/>
    </xf>
    <xf numFmtId="164" fontId="4" fillId="0" borderId="121" xfId="7" applyNumberFormat="1" applyFont="1" applyFill="1" applyBorder="1" applyAlignment="1">
      <alignment vertical="center"/>
    </xf>
    <xf numFmtId="164" fontId="4" fillId="3" borderId="104"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5" fontId="114" fillId="80" borderId="106" xfId="20961" applyNumberFormat="1" applyFont="1" applyFill="1" applyBorder="1" applyAlignment="1" applyProtection="1">
      <alignment horizontal="right" vertical="center"/>
    </xf>
    <xf numFmtId="164" fontId="0" fillId="0" borderId="0" xfId="0" applyNumberFormat="1"/>
    <xf numFmtId="164" fontId="118" fillId="0" borderId="106" xfId="7" applyNumberFormat="1" applyFont="1" applyBorder="1"/>
    <xf numFmtId="164" fontId="121" fillId="0" borderId="106" xfId="7" applyNumberFormat="1" applyFont="1" applyBorder="1"/>
    <xf numFmtId="43" fontId="118" fillId="0" borderId="0" xfId="0" applyNumberFormat="1" applyFont="1"/>
    <xf numFmtId="164" fontId="118" fillId="0" borderId="106" xfId="7" applyNumberFormat="1" applyFont="1" applyFill="1" applyBorder="1"/>
    <xf numFmtId="164" fontId="117" fillId="36" borderId="106" xfId="7" applyNumberFormat="1" applyFont="1" applyFill="1" applyBorder="1"/>
    <xf numFmtId="164" fontId="118" fillId="0" borderId="106" xfId="7" applyNumberFormat="1" applyFont="1" applyBorder="1" applyAlignment="1">
      <alignment horizontal="left" indent="1"/>
    </xf>
    <xf numFmtId="164" fontId="118" fillId="82" borderId="106" xfId="7" applyNumberFormat="1" applyFont="1" applyFill="1" applyBorder="1"/>
    <xf numFmtId="164" fontId="121" fillId="0" borderId="7" xfId="7" applyNumberFormat="1" applyFont="1" applyBorder="1"/>
    <xf numFmtId="164" fontId="118" fillId="0" borderId="106" xfId="7" applyNumberFormat="1" applyFont="1" applyBorder="1" applyAlignment="1">
      <alignment horizontal="left" indent="2"/>
    </xf>
    <xf numFmtId="164" fontId="118" fillId="0" borderId="106" xfId="7" applyNumberFormat="1" applyFont="1" applyFill="1" applyBorder="1" applyAlignment="1">
      <alignment horizontal="left" indent="3"/>
    </xf>
    <xf numFmtId="164" fontId="118" fillId="0" borderId="106" xfId="7" applyNumberFormat="1" applyFont="1" applyFill="1" applyBorder="1" applyAlignment="1">
      <alignment horizontal="left" indent="1"/>
    </xf>
    <xf numFmtId="164" fontId="118" fillId="83" borderId="106" xfId="7" applyNumberFormat="1" applyFont="1" applyFill="1" applyBorder="1"/>
    <xf numFmtId="164" fontId="118" fillId="0" borderId="106" xfId="7" applyNumberFormat="1" applyFont="1" applyFill="1" applyBorder="1" applyAlignment="1">
      <alignment horizontal="left" vertical="top" wrapText="1" indent="2"/>
    </xf>
    <xf numFmtId="164" fontId="118" fillId="0" borderId="106" xfId="7" applyNumberFormat="1" applyFont="1" applyFill="1" applyBorder="1" applyAlignment="1">
      <alignment horizontal="left" wrapText="1" indent="3"/>
    </xf>
    <xf numFmtId="164" fontId="118" fillId="0" borderId="106" xfId="7" applyNumberFormat="1" applyFont="1" applyFill="1" applyBorder="1" applyAlignment="1">
      <alignment horizontal="left" wrapText="1" indent="2"/>
    </xf>
    <xf numFmtId="164" fontId="118" fillId="0" borderId="106" xfId="7" applyNumberFormat="1" applyFont="1" applyFill="1" applyBorder="1" applyAlignment="1">
      <alignment horizontal="left" wrapText="1" indent="1"/>
    </xf>
    <xf numFmtId="164" fontId="117" fillId="0" borderId="106" xfId="7" applyNumberFormat="1" applyFont="1" applyFill="1" applyBorder="1" applyAlignment="1">
      <alignment horizontal="left" vertical="center" wrapText="1"/>
    </xf>
    <xf numFmtId="164" fontId="118" fillId="0" borderId="106" xfId="7" applyNumberFormat="1" applyFont="1" applyBorder="1" applyAlignment="1">
      <alignment horizontal="center" vertical="center" wrapText="1"/>
    </xf>
    <xf numFmtId="164" fontId="118" fillId="0" borderId="106" xfId="7" applyNumberFormat="1" applyFont="1" applyBorder="1" applyAlignment="1">
      <alignment horizontal="center" vertical="center"/>
    </xf>
    <xf numFmtId="164" fontId="120" fillId="0" borderId="106" xfId="7" applyNumberFormat="1" applyFont="1" applyFill="1" applyBorder="1" applyAlignment="1">
      <alignment horizontal="left" vertical="center" wrapText="1"/>
    </xf>
    <xf numFmtId="3" fontId="11" fillId="0" borderId="0" xfId="0" applyNumberFormat="1" applyFont="1"/>
    <xf numFmtId="14" fontId="4" fillId="0" borderId="0" xfId="0" applyNumberFormat="1" applyFont="1" applyAlignment="1">
      <alignment horizontal="left"/>
    </xf>
    <xf numFmtId="0" fontId="6" fillId="0" borderId="4" xfId="11" applyFont="1" applyFill="1" applyBorder="1" applyAlignment="1" applyProtection="1">
      <alignment vertical="center"/>
    </xf>
    <xf numFmtId="0" fontId="0" fillId="0" borderId="76" xfId="0" applyBorder="1"/>
    <xf numFmtId="193" fontId="0" fillId="36" borderId="21" xfId="0" applyNumberFormat="1" applyFill="1" applyBorder="1" applyAlignment="1">
      <alignment vertical="center"/>
    </xf>
    <xf numFmtId="193" fontId="0" fillId="36" borderId="23" xfId="0" applyNumberFormat="1" applyFill="1" applyBorder="1" applyAlignment="1">
      <alignment vertical="center" wrapText="1"/>
    </xf>
    <xf numFmtId="193" fontId="0" fillId="36" borderId="27" xfId="0" applyNumberFormat="1" applyFill="1" applyBorder="1" applyAlignment="1">
      <alignment vertical="center" wrapText="1"/>
    </xf>
    <xf numFmtId="164" fontId="4" fillId="0" borderId="0" xfId="7" applyNumberFormat="1" applyFont="1" applyFill="1" applyAlignment="1">
      <alignment horizontal="left" vertical="center"/>
    </xf>
    <xf numFmtId="164" fontId="4" fillId="0" borderId="0" xfId="0" applyNumberFormat="1" applyFont="1"/>
    <xf numFmtId="43" fontId="4" fillId="0" borderId="0" xfId="7" applyFont="1"/>
    <xf numFmtId="9" fontId="4" fillId="0" borderId="100" xfId="20961" applyFont="1" applyFill="1" applyBorder="1" applyAlignment="1">
      <alignment vertical="center"/>
    </xf>
    <xf numFmtId="9" fontId="4" fillId="0" borderId="117" xfId="2096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2" xfId="7" applyNumberFormat="1" applyFont="1" applyFill="1" applyBorder="1" applyAlignment="1">
      <alignment vertical="center"/>
    </xf>
    <xf numFmtId="164" fontId="4" fillId="0" borderId="115" xfId="7" applyNumberFormat="1" applyFont="1" applyFill="1" applyBorder="1" applyAlignment="1">
      <alignment vertical="center"/>
    </xf>
    <xf numFmtId="164" fontId="4" fillId="0" borderId="136" xfId="7" applyNumberFormat="1" applyFont="1" applyFill="1" applyBorder="1"/>
    <xf numFmtId="14" fontId="118" fillId="0" borderId="0" xfId="0" applyNumberFormat="1" applyFont="1" applyAlignment="1">
      <alignment horizontal="left"/>
    </xf>
    <xf numFmtId="43" fontId="6" fillId="0" borderId="0" xfId="7" applyFont="1" applyAlignment="1">
      <alignment horizontal="left"/>
    </xf>
    <xf numFmtId="43" fontId="118" fillId="0" borderId="0" xfId="0" applyNumberFormat="1" applyFont="1" applyBorder="1"/>
    <xf numFmtId="43" fontId="126" fillId="0" borderId="0" xfId="0" applyNumberFormat="1" applyFont="1"/>
    <xf numFmtId="0" fontId="6"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14" fontId="6" fillId="0" borderId="0" xfId="0" applyNumberFormat="1" applyFont="1" applyAlignment="1">
      <alignment horizontal="left"/>
    </xf>
    <xf numFmtId="0" fontId="6" fillId="0" borderId="0" xfId="0" applyFont="1" applyBorder="1" applyAlignment="1">
      <alignment horizontal="left"/>
    </xf>
    <xf numFmtId="0" fontId="4" fillId="0" borderId="0" xfId="0" applyFont="1" applyBorder="1" applyAlignment="1">
      <alignment horizontal="left"/>
    </xf>
    <xf numFmtId="0" fontId="0" fillId="0" borderId="0" xfId="0" applyBorder="1" applyAlignment="1">
      <alignment horizontal="left"/>
    </xf>
    <xf numFmtId="0" fontId="117" fillId="0" borderId="0" xfId="11" applyFont="1" applyFill="1" applyBorder="1" applyAlignment="1" applyProtection="1">
      <alignment horizontal="left"/>
    </xf>
    <xf numFmtId="0" fontId="118" fillId="0" borderId="0" xfId="0" applyFont="1" applyAlignment="1">
      <alignment horizontal="left"/>
    </xf>
    <xf numFmtId="0" fontId="118" fillId="0" borderId="0" xfId="0" applyFont="1" applyAlignment="1">
      <alignment horizontal="left" wrapText="1"/>
    </xf>
    <xf numFmtId="0" fontId="4" fillId="0" borderId="0" xfId="0" applyFont="1" applyFill="1" applyAlignment="1">
      <alignment horizontal="left"/>
    </xf>
    <xf numFmtId="0" fontId="24"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11" fillId="0" borderId="0" xfId="0" applyFont="1" applyBorder="1" applyAlignment="1">
      <alignment horizontal="left"/>
    </xf>
    <xf numFmtId="164" fontId="0" fillId="0" borderId="0" xfId="7" applyNumberFormat="1" applyFont="1" applyAlignment="1">
      <alignment horizontal="left"/>
    </xf>
    <xf numFmtId="9" fontId="8" fillId="2" borderId="106" xfId="20961" applyNumberFormat="1" applyFont="1" applyFill="1" applyBorder="1" applyAlignment="1" applyProtection="1">
      <alignment vertical="center"/>
      <protection locked="0"/>
    </xf>
    <xf numFmtId="43" fontId="6" fillId="0" borderId="0" xfId="7" applyFont="1"/>
    <xf numFmtId="0" fontId="0" fillId="0" borderId="7" xfId="0" applyBorder="1"/>
    <xf numFmtId="0" fontId="126" fillId="0" borderId="106" xfId="0" applyFont="1" applyBorder="1" applyAlignment="1">
      <alignment horizontal="left" indent="2"/>
    </xf>
    <xf numFmtId="0" fontId="132" fillId="0" borderId="142" xfId="0" applyNumberFormat="1" applyFont="1" applyFill="1" applyBorder="1" applyAlignment="1">
      <alignment vertical="center" wrapText="1" readingOrder="1"/>
    </xf>
    <xf numFmtId="0" fontId="132" fillId="0" borderId="143" xfId="0" applyNumberFormat="1" applyFont="1" applyFill="1" applyBorder="1" applyAlignment="1">
      <alignment vertical="center" wrapText="1" readingOrder="1"/>
    </xf>
    <xf numFmtId="0" fontId="132" fillId="0" borderId="143" xfId="0" applyNumberFormat="1" applyFont="1" applyFill="1" applyBorder="1" applyAlignment="1">
      <alignment horizontal="left" vertical="center" wrapText="1" indent="1" readingOrder="1"/>
    </xf>
    <xf numFmtId="0" fontId="126" fillId="0" borderId="101" xfId="0" applyFont="1" applyBorder="1" applyAlignment="1">
      <alignment horizontal="left" indent="2"/>
    </xf>
    <xf numFmtId="0" fontId="132" fillId="0" borderId="144" xfId="0" applyNumberFormat="1" applyFont="1" applyFill="1" applyBorder="1" applyAlignment="1">
      <alignment vertical="center" wrapText="1" readingOrder="1"/>
    </xf>
    <xf numFmtId="0" fontId="126" fillId="0" borderId="106" xfId="0" applyFont="1" applyFill="1" applyBorder="1" applyAlignment="1">
      <alignment horizontal="left" indent="2"/>
    </xf>
    <xf numFmtId="0" fontId="133" fillId="0" borderId="106" xfId="0" applyNumberFormat="1" applyFont="1" applyFill="1" applyBorder="1" applyAlignment="1">
      <alignment vertical="center" wrapText="1" readingOrder="1"/>
    </xf>
    <xf numFmtId="0" fontId="126" fillId="0" borderId="106" xfId="0" applyFont="1" applyBorder="1" applyAlignment="1">
      <alignment horizontal="left" indent="3"/>
    </xf>
    <xf numFmtId="43" fontId="126" fillId="0" borderId="106" xfId="7" applyFont="1" applyBorder="1"/>
    <xf numFmtId="43" fontId="126" fillId="0" borderId="101" xfId="7" applyFont="1" applyBorder="1"/>
    <xf numFmtId="43" fontId="134" fillId="0" borderId="106" xfId="7" applyFont="1" applyBorder="1"/>
    <xf numFmtId="9" fontId="126" fillId="0" borderId="106" xfId="20961" applyFont="1" applyBorder="1"/>
    <xf numFmtId="9" fontId="126" fillId="0" borderId="101" xfId="20961" applyFont="1" applyBorder="1"/>
    <xf numFmtId="9" fontId="134" fillId="0" borderId="106" xfId="20961" applyFont="1" applyBorder="1"/>
    <xf numFmtId="164" fontId="4" fillId="0" borderId="121" xfId="7" applyNumberFormat="1" applyFont="1" applyBorder="1" applyAlignment="1">
      <alignment vertical="center"/>
    </xf>
    <xf numFmtId="193" fontId="6" fillId="36" borderId="121" xfId="2" applyNumberFormat="1" applyFont="1" applyFill="1" applyBorder="1" applyAlignment="1" applyProtection="1">
      <alignment vertical="top"/>
    </xf>
    <xf numFmtId="193" fontId="6" fillId="0" borderId="121" xfId="2" applyNumberFormat="1" applyFont="1" applyFill="1" applyBorder="1" applyAlignment="1" applyProtection="1">
      <alignment vertical="top"/>
      <protection locked="0"/>
    </xf>
    <xf numFmtId="193" fontId="6" fillId="36" borderId="121" xfId="2" applyNumberFormat="1" applyFont="1" applyFill="1" applyBorder="1" applyAlignment="1" applyProtection="1">
      <alignment vertical="top" wrapText="1"/>
    </xf>
    <xf numFmtId="193" fontId="6" fillId="36" borderId="121" xfId="2" applyNumberFormat="1" applyFont="1" applyFill="1" applyBorder="1" applyAlignment="1" applyProtection="1">
      <alignment vertical="top" wrapText="1"/>
      <protection locked="0"/>
    </xf>
    <xf numFmtId="193" fontId="8" fillId="36" borderId="106" xfId="5" applyNumberFormat="1" applyFont="1" applyFill="1" applyBorder="1" applyProtection="1">
      <protection locked="0"/>
    </xf>
    <xf numFmtId="0" fontId="8" fillId="3" borderId="106" xfId="5" applyFont="1" applyFill="1" applyBorder="1" applyProtection="1">
      <protection locked="0"/>
    </xf>
    <xf numFmtId="193" fontId="8" fillId="36" borderId="106" xfId="1" applyNumberFormat="1" applyFont="1" applyFill="1" applyBorder="1" applyProtection="1">
      <protection locked="0"/>
    </xf>
    <xf numFmtId="164" fontId="8" fillId="36" borderId="121" xfId="7" applyNumberFormat="1" applyFont="1" applyFill="1" applyBorder="1" applyProtection="1">
      <protection locked="0"/>
    </xf>
    <xf numFmtId="193" fontId="8" fillId="3" borderId="106" xfId="5" applyNumberFormat="1" applyFont="1" applyFill="1" applyBorder="1" applyProtection="1">
      <protection locked="0"/>
    </xf>
    <xf numFmtId="165" fontId="8" fillId="3" borderId="106" xfId="8" applyNumberFormat="1" applyFont="1" applyFill="1" applyBorder="1" applyAlignment="1" applyProtection="1">
      <alignment horizontal="right" wrapText="1"/>
      <protection locked="0"/>
    </xf>
    <xf numFmtId="165" fontId="8" fillId="4" borderId="106" xfId="8" applyNumberFormat="1" applyFont="1" applyFill="1" applyBorder="1" applyAlignment="1" applyProtection="1">
      <alignment horizontal="right" wrapText="1"/>
      <protection locked="0"/>
    </xf>
    <xf numFmtId="164" fontId="4" fillId="0" borderId="121" xfId="7" applyNumberFormat="1" applyFont="1" applyFill="1" applyBorder="1"/>
    <xf numFmtId="10" fontId="4" fillId="0" borderId="27" xfId="20961" applyNumberFormat="1" applyFont="1" applyBorder="1" applyAlignment="1"/>
    <xf numFmtId="0" fontId="105" fillId="0" borderId="73" xfId="0" applyFont="1" applyBorder="1" applyAlignment="1">
      <alignment horizontal="left" vertical="center" wrapText="1"/>
    </xf>
    <xf numFmtId="0" fontId="105" fillId="0" borderId="72" xfId="0" applyFont="1" applyBorder="1" applyAlignment="1">
      <alignment horizontal="left" vertical="center" wrapText="1"/>
    </xf>
    <xf numFmtId="0" fontId="8" fillId="0" borderId="30" xfId="0" applyFont="1" applyFill="1" applyBorder="1" applyAlignment="1" applyProtection="1">
      <alignment horizontal="center"/>
    </xf>
    <xf numFmtId="0" fontId="8" fillId="0" borderId="31" xfId="0" applyFont="1" applyFill="1" applyBorder="1" applyAlignment="1" applyProtection="1">
      <alignment horizontal="center"/>
    </xf>
    <xf numFmtId="0" fontId="8" fillId="0" borderId="33" xfId="0" applyFont="1" applyFill="1" applyBorder="1" applyAlignment="1" applyProtection="1">
      <alignment horizontal="center"/>
    </xf>
    <xf numFmtId="0" fontId="8" fillId="0" borderId="32" xfId="0" applyFont="1" applyFill="1" applyBorder="1" applyAlignment="1" applyProtection="1">
      <alignment horizontal="center"/>
    </xf>
    <xf numFmtId="0" fontId="5" fillId="0" borderId="4" xfId="0" applyFont="1" applyBorder="1" applyAlignment="1">
      <alignment horizontal="center" vertical="center"/>
    </xf>
    <xf numFmtId="0" fontId="5" fillId="0" borderId="76" xfId="0" applyFont="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164" fontId="9" fillId="0" borderId="20" xfId="7" applyNumberFormat="1" applyFont="1" applyFill="1" applyBorder="1" applyAlignment="1" applyProtection="1">
      <alignment horizontal="center"/>
    </xf>
    <xf numFmtId="164" fontId="9" fillId="0" borderId="21" xfId="7" applyNumberFormat="1" applyFont="1" applyFill="1" applyBorder="1" applyAlignment="1" applyProtection="1">
      <alignment horizontal="center"/>
    </xf>
    <xf numFmtId="0" fontId="12" fillId="0" borderId="3" xfId="0" applyFont="1" applyBorder="1" applyAlignment="1">
      <alignment wrapText="1"/>
    </xf>
    <xf numFmtId="0" fontId="4" fillId="0" borderId="23" xfId="0" applyFont="1" applyBorder="1" applyAlignment="1"/>
    <xf numFmtId="0" fontId="9" fillId="0" borderId="8" xfId="0" applyFont="1" applyBorder="1" applyAlignment="1">
      <alignment horizontal="center" vertical="center" wrapText="1"/>
    </xf>
    <xf numFmtId="0" fontId="9" fillId="0" borderId="24" xfId="0" applyFont="1" applyBorder="1" applyAlignment="1">
      <alignment horizontal="center" vertical="center" wrapText="1"/>
    </xf>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5" fillId="36" borderId="125" xfId="0" applyFont="1" applyFill="1" applyBorder="1" applyAlignment="1">
      <alignment horizontal="center" vertical="center" wrapText="1"/>
    </xf>
    <xf numFmtId="0" fontId="5" fillId="36" borderId="33" xfId="0" applyFont="1" applyFill="1" applyBorder="1" applyAlignment="1">
      <alignment horizontal="center" vertical="center" wrapText="1"/>
    </xf>
    <xf numFmtId="0" fontId="5" fillId="36" borderId="122" xfId="0" applyFont="1" applyFill="1" applyBorder="1" applyAlignment="1">
      <alignment horizontal="center" vertical="center" wrapText="1"/>
    </xf>
    <xf numFmtId="0" fontId="5" fillId="36" borderId="105"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9" xfId="1" applyNumberFormat="1" applyFont="1" applyFill="1" applyBorder="1" applyAlignment="1" applyProtection="1">
      <alignment horizontal="center"/>
      <protection locked="0"/>
    </xf>
    <xf numFmtId="164" fontId="14" fillId="3" borderId="20" xfId="1" applyNumberFormat="1" applyFont="1" applyFill="1" applyBorder="1" applyAlignment="1" applyProtection="1">
      <alignment horizontal="center"/>
      <protection locked="0"/>
    </xf>
    <xf numFmtId="164" fontId="14" fillId="3" borderId="21" xfId="1" applyNumberFormat="1" applyFont="1" applyFill="1" applyBorder="1" applyAlignment="1" applyProtection="1">
      <alignment horizontal="center"/>
      <protection locked="0"/>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164" fontId="14" fillId="0" borderId="97" xfId="1" applyNumberFormat="1" applyFont="1" applyFill="1" applyBorder="1" applyAlignment="1" applyProtection="1">
      <alignment horizontal="center" vertical="center" wrapText="1"/>
      <protection locked="0"/>
    </xf>
    <xf numFmtId="164" fontId="14"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6"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3" fillId="0" borderId="58" xfId="0" applyFont="1" applyFill="1" applyBorder="1" applyAlignment="1">
      <alignment horizontal="left" vertical="center"/>
    </xf>
    <xf numFmtId="0" fontId="13" fillId="0" borderId="59" xfId="0" applyFont="1" applyFill="1" applyBorder="1" applyAlignment="1">
      <alignment horizontal="left" vertical="center"/>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1" xfId="0" applyFont="1" applyBorder="1" applyAlignment="1">
      <alignment horizontal="center" vertical="center" wrapText="1"/>
    </xf>
    <xf numFmtId="0" fontId="120" fillId="0" borderId="128" xfId="0" applyNumberFormat="1" applyFont="1" applyFill="1" applyBorder="1" applyAlignment="1">
      <alignment horizontal="left" vertical="center" wrapText="1"/>
    </xf>
    <xf numFmtId="0" fontId="120" fillId="0" borderId="129" xfId="0" applyNumberFormat="1" applyFont="1" applyFill="1" applyBorder="1" applyAlignment="1">
      <alignment horizontal="left" vertical="center" wrapText="1"/>
    </xf>
    <xf numFmtId="0" fontId="120" fillId="0" borderId="131" xfId="0" applyNumberFormat="1" applyFont="1" applyFill="1" applyBorder="1" applyAlignment="1">
      <alignment horizontal="left" vertical="center" wrapText="1"/>
    </xf>
    <xf numFmtId="0" fontId="120" fillId="0" borderId="132" xfId="0" applyNumberFormat="1" applyFont="1" applyFill="1" applyBorder="1" applyAlignment="1">
      <alignment horizontal="left" vertical="center" wrapText="1"/>
    </xf>
    <xf numFmtId="0" fontId="120" fillId="0" borderId="134" xfId="0" applyNumberFormat="1" applyFont="1" applyFill="1" applyBorder="1" applyAlignment="1">
      <alignment horizontal="left" vertical="center" wrapText="1"/>
    </xf>
    <xf numFmtId="0" fontId="120" fillId="0" borderId="135" xfId="0" applyNumberFormat="1" applyFont="1" applyFill="1" applyBorder="1" applyAlignment="1">
      <alignment horizontal="left" vertical="center" wrapText="1"/>
    </xf>
    <xf numFmtId="0" fontId="121" fillId="0" borderId="102" xfId="0" applyFont="1" applyFill="1" applyBorder="1" applyAlignment="1">
      <alignment horizontal="center" vertical="center" wrapText="1"/>
    </xf>
    <xf numFmtId="0" fontId="121" fillId="0" borderId="120" xfId="0" applyFont="1" applyFill="1" applyBorder="1" applyAlignment="1">
      <alignment horizontal="center" vertical="center" wrapText="1"/>
    </xf>
    <xf numFmtId="0" fontId="121" fillId="0" borderId="130" xfId="0" applyFont="1" applyFill="1" applyBorder="1" applyAlignment="1">
      <alignment horizontal="center" vertical="center" wrapText="1"/>
    </xf>
    <xf numFmtId="0" fontId="121" fillId="0" borderId="57" xfId="0" applyFont="1" applyFill="1" applyBorder="1" applyAlignment="1">
      <alignment horizontal="center" vertical="center" wrapText="1"/>
    </xf>
    <xf numFmtId="0" fontId="121" fillId="0" borderId="133" xfId="0" applyFont="1" applyFill="1" applyBorder="1" applyAlignment="1">
      <alignment horizontal="center" vertical="center" wrapText="1"/>
    </xf>
    <xf numFmtId="0" fontId="121" fillId="0" borderId="11" xfId="0" applyFont="1" applyFill="1" applyBorder="1" applyAlignment="1">
      <alignment horizontal="center" vertical="center" wrapText="1"/>
    </xf>
    <xf numFmtId="0" fontId="118" fillId="0" borderId="101"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106" xfId="0" applyFont="1" applyBorder="1" applyAlignment="1">
      <alignment horizontal="center" vertical="center" wrapText="1"/>
    </xf>
    <xf numFmtId="0" fontId="125" fillId="0" borderId="106" xfId="0" applyFont="1" applyFill="1" applyBorder="1" applyAlignment="1">
      <alignment horizontal="center" vertical="center"/>
    </xf>
    <xf numFmtId="0" fontId="125" fillId="0" borderId="102" xfId="0" applyFont="1" applyFill="1" applyBorder="1" applyAlignment="1">
      <alignment horizontal="center" vertical="center"/>
    </xf>
    <xf numFmtId="0" fontId="125" fillId="0" borderId="130" xfId="0" applyFont="1" applyFill="1" applyBorder="1" applyAlignment="1">
      <alignment horizontal="center" vertical="center"/>
    </xf>
    <xf numFmtId="0" fontId="125" fillId="0" borderId="57" xfId="0" applyFont="1" applyFill="1" applyBorder="1" applyAlignment="1">
      <alignment horizontal="center" vertical="center"/>
    </xf>
    <xf numFmtId="0" fontId="125" fillId="0" borderId="11" xfId="0" applyFont="1" applyFill="1" applyBorder="1" applyAlignment="1">
      <alignment horizontal="center" vertical="center"/>
    </xf>
    <xf numFmtId="0" fontId="121" fillId="0" borderId="106" xfId="0" applyFont="1" applyFill="1" applyBorder="1" applyAlignment="1">
      <alignment horizontal="center" vertical="center" wrapText="1"/>
    </xf>
    <xf numFmtId="0" fontId="121" fillId="0" borderId="136" xfId="0" applyFont="1" applyFill="1" applyBorder="1" applyAlignment="1">
      <alignment horizontal="center" vertical="center" wrapText="1"/>
    </xf>
    <xf numFmtId="0" fontId="121" fillId="0" borderId="137" xfId="0" applyFont="1" applyFill="1" applyBorder="1" applyAlignment="1">
      <alignment horizontal="center" vertical="center" wrapText="1"/>
    </xf>
    <xf numFmtId="0" fontId="118" fillId="0" borderId="107" xfId="0" applyFont="1" applyFill="1" applyBorder="1" applyAlignment="1">
      <alignment horizontal="center" vertical="center" wrapText="1"/>
    </xf>
    <xf numFmtId="0" fontId="118" fillId="0" borderId="104" xfId="0" applyFont="1" applyFill="1" applyBorder="1" applyAlignment="1">
      <alignment horizontal="center" vertical="center" wrapText="1"/>
    </xf>
    <xf numFmtId="0" fontId="118" fillId="0" borderId="105" xfId="0" applyFont="1" applyFill="1" applyBorder="1" applyAlignment="1">
      <alignment horizontal="center" vertical="center" wrapText="1"/>
    </xf>
    <xf numFmtId="0" fontId="121" fillId="0" borderId="138" xfId="0" applyFont="1" applyFill="1" applyBorder="1" applyAlignment="1">
      <alignment horizontal="center" vertical="center" wrapText="1"/>
    </xf>
    <xf numFmtId="0" fontId="121" fillId="0" borderId="7" xfId="0" applyFont="1" applyFill="1" applyBorder="1" applyAlignment="1">
      <alignment horizontal="center" vertical="center" wrapText="1"/>
    </xf>
    <xf numFmtId="0" fontId="118" fillId="0" borderId="13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8" fillId="0" borderId="136"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18" fillId="0" borderId="137" xfId="0" applyFont="1" applyFill="1" applyBorder="1" applyAlignment="1">
      <alignment horizontal="center" vertical="center" wrapText="1"/>
    </xf>
    <xf numFmtId="0" fontId="118" fillId="0" borderId="11" xfId="0" applyFont="1" applyBorder="1" applyAlignment="1">
      <alignment horizontal="center" vertical="center" wrapText="1"/>
    </xf>
    <xf numFmtId="0" fontId="120" fillId="0" borderId="102" xfId="0" applyNumberFormat="1" applyFont="1" applyFill="1" applyBorder="1" applyAlignment="1">
      <alignment horizontal="left" vertical="top" wrapText="1"/>
    </xf>
    <xf numFmtId="0" fontId="120" fillId="0" borderId="130" xfId="0" applyNumberFormat="1" applyFont="1" applyFill="1" applyBorder="1" applyAlignment="1">
      <alignment horizontal="left" vertical="top" wrapText="1"/>
    </xf>
    <xf numFmtId="0" fontId="120" fillId="0" borderId="136" xfId="0" applyNumberFormat="1" applyFont="1" applyFill="1" applyBorder="1" applyAlignment="1">
      <alignment horizontal="left" vertical="top" wrapText="1"/>
    </xf>
    <xf numFmtId="0" fontId="120" fillId="0" borderId="137" xfId="0" applyNumberFormat="1" applyFont="1" applyFill="1" applyBorder="1" applyAlignment="1">
      <alignment horizontal="left" vertical="top" wrapText="1"/>
    </xf>
    <xf numFmtId="0" fontId="120" fillId="0" borderId="57" xfId="0" applyNumberFormat="1" applyFont="1" applyFill="1" applyBorder="1" applyAlignment="1">
      <alignment horizontal="left" vertical="top" wrapText="1"/>
    </xf>
    <xf numFmtId="0" fontId="120" fillId="0" borderId="11" xfId="0" applyNumberFormat="1" applyFont="1" applyFill="1" applyBorder="1" applyAlignment="1">
      <alignment horizontal="left" vertical="top" wrapText="1"/>
    </xf>
    <xf numFmtId="0" fontId="118" fillId="0" borderId="102" xfId="0" applyFont="1" applyFill="1" applyBorder="1" applyAlignment="1">
      <alignment horizontal="center" vertical="center"/>
    </xf>
    <xf numFmtId="0" fontId="118" fillId="0" borderId="120" xfId="0" applyFont="1" applyFill="1" applyBorder="1" applyAlignment="1">
      <alignment horizontal="center" vertical="center"/>
    </xf>
    <xf numFmtId="0" fontId="118" fillId="0" borderId="130" xfId="0" applyFont="1" applyFill="1" applyBorder="1" applyAlignment="1">
      <alignment horizontal="center" vertical="center"/>
    </xf>
    <xf numFmtId="0" fontId="118" fillId="0" borderId="102" xfId="0" applyFont="1" applyFill="1" applyBorder="1" applyAlignment="1">
      <alignment horizontal="center" vertical="center" wrapText="1"/>
    </xf>
    <xf numFmtId="0" fontId="118" fillId="0" borderId="120"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102" xfId="0" applyFont="1" applyBorder="1" applyAlignment="1">
      <alignment horizontal="center" vertical="top" wrapText="1"/>
    </xf>
    <xf numFmtId="0" fontId="118" fillId="0" borderId="120" xfId="0" applyFont="1" applyBorder="1" applyAlignment="1">
      <alignment horizontal="center" vertical="top" wrapText="1"/>
    </xf>
    <xf numFmtId="0" fontId="118" fillId="0" borderId="130" xfId="0" applyFont="1" applyBorder="1" applyAlignment="1">
      <alignment horizontal="center" vertical="top" wrapText="1"/>
    </xf>
    <xf numFmtId="0" fontId="118" fillId="0" borderId="102" xfId="0" applyFont="1" applyFill="1" applyBorder="1" applyAlignment="1">
      <alignment horizontal="center" vertical="top" wrapText="1"/>
    </xf>
    <xf numFmtId="0" fontId="118" fillId="0" borderId="104" xfId="0" applyFont="1" applyFill="1" applyBorder="1" applyAlignment="1">
      <alignment horizontal="center" vertical="top" wrapText="1"/>
    </xf>
    <xf numFmtId="0" fontId="118" fillId="0" borderId="105" xfId="0" applyFont="1" applyFill="1" applyBorder="1" applyAlignment="1">
      <alignment horizontal="center" vertical="top" wrapText="1"/>
    </xf>
    <xf numFmtId="0" fontId="118" fillId="0" borderId="101" xfId="0" applyFont="1" applyBorder="1" applyAlignment="1">
      <alignment horizontal="center" vertical="top" wrapText="1"/>
    </xf>
    <xf numFmtId="0" fontId="118" fillId="0" borderId="7" xfId="0" applyFont="1" applyBorder="1" applyAlignment="1">
      <alignment horizontal="center" vertical="top" wrapText="1"/>
    </xf>
    <xf numFmtId="0" fontId="120" fillId="0" borderId="139" xfId="0" applyNumberFormat="1" applyFont="1" applyFill="1" applyBorder="1" applyAlignment="1">
      <alignment horizontal="left" vertical="top" wrapText="1"/>
    </xf>
    <xf numFmtId="0" fontId="120" fillId="0" borderId="140" xfId="0" applyNumberFormat="1" applyFont="1" applyFill="1" applyBorder="1" applyAlignment="1">
      <alignment horizontal="left" vertical="top" wrapText="1"/>
    </xf>
    <xf numFmtId="0" fontId="126" fillId="0" borderId="106" xfId="0" applyFont="1" applyBorder="1" applyAlignment="1">
      <alignment horizontal="center" vertical="center" wrapText="1"/>
    </xf>
    <xf numFmtId="0" fontId="131" fillId="0" borderId="106" xfId="0" applyFont="1" applyBorder="1" applyAlignment="1">
      <alignment horizontal="center" vertical="center"/>
    </xf>
    <xf numFmtId="0" fontId="126" fillId="0" borderId="101" xfId="0" applyFont="1" applyBorder="1" applyAlignment="1">
      <alignment horizontal="center" vertical="center" wrapText="1"/>
    </xf>
    <xf numFmtId="0" fontId="107" fillId="0" borderId="107" xfId="0" applyFont="1" applyFill="1" applyBorder="1" applyAlignment="1">
      <alignment horizontal="left" vertical="center" wrapText="1"/>
    </xf>
    <xf numFmtId="0" fontId="107" fillId="0" borderId="105" xfId="0" applyFont="1" applyFill="1" applyBorder="1" applyAlignment="1">
      <alignment horizontal="left" vertical="center" wrapText="1"/>
    </xf>
    <xf numFmtId="0" fontId="107" fillId="0" borderId="107" xfId="0" applyFont="1" applyFill="1" applyBorder="1" applyAlignment="1">
      <alignment horizontal="left"/>
    </xf>
    <xf numFmtId="0" fontId="107" fillId="0" borderId="105" xfId="0" applyFont="1" applyFill="1" applyBorder="1" applyAlignment="1">
      <alignment horizontal="left"/>
    </xf>
    <xf numFmtId="0" fontId="107" fillId="3" borderId="107" xfId="0" applyFont="1" applyFill="1" applyBorder="1" applyAlignment="1">
      <alignment vertical="center" wrapText="1"/>
    </xf>
    <xf numFmtId="0" fontId="107" fillId="3" borderId="105" xfId="0" applyFont="1" applyFill="1" applyBorder="1" applyAlignment="1">
      <alignment vertical="center" wrapText="1"/>
    </xf>
    <xf numFmtId="0" fontId="106" fillId="0" borderId="77" xfId="0" applyFont="1" applyFill="1" applyBorder="1" applyAlignment="1">
      <alignment horizontal="center" vertical="center"/>
    </xf>
    <xf numFmtId="0" fontId="106" fillId="0" borderId="78" xfId="0" applyFont="1" applyFill="1" applyBorder="1" applyAlignment="1">
      <alignment horizontal="center" vertical="center"/>
    </xf>
    <xf numFmtId="0" fontId="106" fillId="0" borderId="79" xfId="0" applyFont="1" applyFill="1" applyBorder="1" applyAlignment="1">
      <alignment horizontal="center" vertical="center"/>
    </xf>
    <xf numFmtId="0" fontId="107" fillId="0" borderId="106" xfId="0" applyFont="1" applyFill="1" applyBorder="1" applyAlignment="1">
      <alignment horizontal="left" vertical="center" wrapText="1"/>
    </xf>
    <xf numFmtId="0" fontId="106" fillId="76" borderId="80" xfId="0" applyFont="1" applyFill="1" applyBorder="1" applyAlignment="1">
      <alignment horizontal="center" vertical="center" wrapText="1"/>
    </xf>
    <xf numFmtId="0" fontId="106" fillId="76" borderId="81" xfId="0" applyFont="1" applyFill="1" applyBorder="1" applyAlignment="1">
      <alignment horizontal="center" vertical="center" wrapText="1"/>
    </xf>
    <xf numFmtId="0" fontId="106" fillId="76" borderId="82" xfId="0" applyFont="1" applyFill="1" applyBorder="1" applyAlignment="1">
      <alignment horizontal="center" vertical="center" wrapText="1"/>
    </xf>
    <xf numFmtId="0" fontId="107" fillId="0" borderId="57"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0" borderId="107" xfId="0" applyFont="1" applyFill="1" applyBorder="1" applyAlignment="1">
      <alignment vertical="center" wrapText="1"/>
    </xf>
    <xf numFmtId="0" fontId="107" fillId="0" borderId="105" xfId="0" applyFont="1" applyFill="1" applyBorder="1" applyAlignment="1">
      <alignment vertical="center" wrapText="1"/>
    </xf>
    <xf numFmtId="0" fontId="107" fillId="3" borderId="84" xfId="0" applyFont="1" applyFill="1" applyBorder="1" applyAlignment="1">
      <alignment horizontal="left" vertical="center" wrapText="1"/>
    </xf>
    <xf numFmtId="0" fontId="107" fillId="3" borderId="85" xfId="0" applyFont="1" applyFill="1" applyBorder="1" applyAlignment="1">
      <alignment horizontal="left" vertical="center" wrapText="1"/>
    </xf>
    <xf numFmtId="0" fontId="107" fillId="0" borderId="87" xfId="0" applyFont="1" applyFill="1" applyBorder="1" applyAlignment="1">
      <alignment horizontal="left" vertical="center" wrapText="1"/>
    </xf>
    <xf numFmtId="0" fontId="107" fillId="0" borderId="88" xfId="0" applyFont="1" applyFill="1" applyBorder="1" applyAlignment="1">
      <alignment horizontal="left" vertical="center" wrapText="1"/>
    </xf>
    <xf numFmtId="0" fontId="107" fillId="0" borderId="57" xfId="0" applyFont="1" applyFill="1" applyBorder="1" applyAlignment="1">
      <alignment vertical="center" wrapText="1"/>
    </xf>
    <xf numFmtId="0" fontId="107" fillId="0" borderId="11" xfId="0" applyFont="1" applyFill="1" applyBorder="1" applyAlignment="1">
      <alignmen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7" fillId="0" borderId="84" xfId="0" applyFont="1" applyFill="1" applyBorder="1" applyAlignment="1">
      <alignment vertical="center" wrapText="1"/>
    </xf>
    <xf numFmtId="0" fontId="107" fillId="0" borderId="85" xfId="0" applyFont="1" applyFill="1" applyBorder="1" applyAlignment="1">
      <alignment vertical="center" wrapText="1"/>
    </xf>
    <xf numFmtId="0" fontId="107" fillId="3" borderId="107" xfId="0" applyFont="1" applyFill="1" applyBorder="1" applyAlignment="1">
      <alignment horizontal="left" vertical="center" wrapText="1"/>
    </xf>
    <xf numFmtId="0" fontId="107" fillId="3" borderId="105" xfId="0" applyFont="1" applyFill="1" applyBorder="1" applyAlignment="1">
      <alignment horizontal="left" vertical="center" wrapText="1"/>
    </xf>
    <xf numFmtId="0" fontId="106" fillId="76" borderId="89"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90" xfId="0" applyFont="1" applyFill="1" applyBorder="1" applyAlignment="1">
      <alignment horizontal="center" vertical="center" wrapText="1"/>
    </xf>
    <xf numFmtId="0" fontId="107" fillId="78" borderId="107" xfId="0" applyFont="1" applyFill="1" applyBorder="1" applyAlignment="1">
      <alignment vertical="center" wrapText="1"/>
    </xf>
    <xf numFmtId="0" fontId="107" fillId="78" borderId="105" xfId="0" applyFont="1" applyFill="1" applyBorder="1" applyAlignment="1">
      <alignment vertical="center" wrapText="1"/>
    </xf>
    <xf numFmtId="0" fontId="106" fillId="76" borderId="94" xfId="0" applyFont="1" applyFill="1" applyBorder="1" applyAlignment="1">
      <alignment horizontal="center" vertical="center"/>
    </xf>
    <xf numFmtId="0" fontId="106" fillId="76" borderId="95" xfId="0" applyFont="1" applyFill="1" applyBorder="1" applyAlignment="1">
      <alignment horizontal="center" vertical="center"/>
    </xf>
    <xf numFmtId="0" fontId="106" fillId="76" borderId="96" xfId="0" applyFont="1" applyFill="1" applyBorder="1" applyAlignment="1">
      <alignment horizontal="center" vertical="center"/>
    </xf>
    <xf numFmtId="0" fontId="106" fillId="76" borderId="106" xfId="0" applyFont="1" applyFill="1" applyBorder="1" applyAlignment="1">
      <alignment horizontal="center" vertical="center" wrapText="1"/>
    </xf>
    <xf numFmtId="0" fontId="106" fillId="0" borderId="106" xfId="0" applyFont="1" applyFill="1" applyBorder="1" applyAlignment="1">
      <alignment horizontal="center" vertical="center"/>
    </xf>
    <xf numFmtId="0" fontId="107" fillId="0" borderId="107" xfId="13" applyFont="1" applyFill="1" applyBorder="1" applyAlignment="1" applyProtection="1">
      <alignment horizontal="left" vertical="top" wrapText="1"/>
      <protection locked="0"/>
    </xf>
    <xf numFmtId="0" fontId="107" fillId="0" borderId="105" xfId="13" applyFont="1" applyFill="1" applyBorder="1" applyAlignment="1" applyProtection="1">
      <alignment horizontal="left" vertical="top" wrapText="1"/>
      <protection locked="0"/>
    </xf>
    <xf numFmtId="0" fontId="107" fillId="3" borderId="107" xfId="13" applyFont="1" applyFill="1" applyBorder="1" applyAlignment="1" applyProtection="1">
      <alignment horizontal="left" vertical="top" wrapText="1"/>
      <protection locked="0"/>
    </xf>
    <xf numFmtId="0" fontId="107" fillId="3" borderId="105" xfId="13" applyFont="1" applyFill="1" applyBorder="1" applyAlignment="1" applyProtection="1">
      <alignment horizontal="left" vertical="top" wrapText="1"/>
      <protection locked="0"/>
    </xf>
    <xf numFmtId="0" fontId="106" fillId="0" borderId="92" xfId="0" applyFont="1" applyFill="1" applyBorder="1" applyAlignment="1">
      <alignment horizontal="center" vertical="center"/>
    </xf>
    <xf numFmtId="0" fontId="107" fillId="0" borderId="107" xfId="0" applyNumberFormat="1" applyFont="1" applyFill="1" applyBorder="1" applyAlignment="1">
      <alignment horizontal="left" vertical="center" wrapText="1"/>
    </xf>
    <xf numFmtId="0" fontId="107" fillId="0" borderId="105" xfId="0" applyNumberFormat="1" applyFont="1" applyFill="1" applyBorder="1" applyAlignment="1">
      <alignment horizontal="left" vertical="center" wrapText="1"/>
    </xf>
    <xf numFmtId="0" fontId="106" fillId="76" borderId="107" xfId="0" applyFont="1" applyFill="1" applyBorder="1" applyAlignment="1">
      <alignment horizontal="center" vertical="center" wrapText="1"/>
    </xf>
    <xf numFmtId="0" fontId="106" fillId="76" borderId="105" xfId="0" applyFont="1" applyFill="1" applyBorder="1" applyAlignment="1">
      <alignment horizontal="center" vertical="center" wrapText="1"/>
    </xf>
    <xf numFmtId="0" fontId="107" fillId="0" borderId="107" xfId="0" applyNumberFormat="1" applyFont="1" applyFill="1" applyBorder="1" applyAlignment="1">
      <alignment horizontal="left" vertical="top" wrapText="1"/>
    </xf>
    <xf numFmtId="0" fontId="107" fillId="0" borderId="105" xfId="0" applyNumberFormat="1" applyFont="1" applyFill="1" applyBorder="1" applyAlignment="1">
      <alignment horizontal="left" vertical="top" wrapText="1"/>
    </xf>
    <xf numFmtId="0" fontId="107" fillId="0" borderId="101" xfId="12672" applyFont="1" applyFill="1" applyBorder="1" applyAlignment="1">
      <alignment horizontal="left" vertical="center" wrapText="1"/>
    </xf>
    <xf numFmtId="0" fontId="107" fillId="0" borderId="138" xfId="12672" applyFont="1" applyFill="1" applyBorder="1" applyAlignment="1">
      <alignment horizontal="left" vertical="center" wrapText="1"/>
    </xf>
    <xf numFmtId="0" fontId="107" fillId="0" borderId="7" xfId="12672" applyFont="1" applyFill="1" applyBorder="1" applyAlignment="1">
      <alignment horizontal="left" vertical="center" wrapText="1"/>
    </xf>
    <xf numFmtId="0" fontId="107" fillId="0" borderId="106" xfId="0" applyFont="1" applyFill="1" applyBorder="1" applyAlignment="1">
      <alignment horizontal="left" vertical="top" wrapText="1"/>
    </xf>
    <xf numFmtId="0" fontId="107" fillId="0" borderId="106" xfId="0" applyNumberFormat="1" applyFont="1" applyFill="1" applyBorder="1" applyAlignment="1">
      <alignment horizontal="left" vertical="top" wrapText="1"/>
    </xf>
    <xf numFmtId="0" fontId="107" fillId="0" borderId="107" xfId="0" applyFont="1" applyFill="1" applyBorder="1" applyAlignment="1">
      <alignment horizontal="left" vertical="top" wrapText="1"/>
    </xf>
    <xf numFmtId="193" fontId="4" fillId="0" borderId="106" xfId="0" applyNumberFormat="1" applyFont="1" applyBorder="1" applyAlignment="1">
      <alignment horizontal="center" vertical="center"/>
    </xf>
    <xf numFmtId="193" fontId="4" fillId="78" borderId="106" xfId="0" applyNumberFormat="1" applyFont="1" applyFill="1" applyBorder="1" applyAlignment="1">
      <alignment horizontal="center" vertical="center"/>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42578125" style="2" customWidth="1"/>
    <col min="2" max="2" width="153" bestFit="1" customWidth="1"/>
    <col min="3" max="3" width="39.42578125" customWidth="1"/>
    <col min="7" max="7" width="25" customWidth="1"/>
  </cols>
  <sheetData>
    <row r="1" spans="1:3" ht="15.75">
      <c r="A1" s="8"/>
      <c r="B1" s="178" t="s">
        <v>253</v>
      </c>
      <c r="C1" s="89"/>
    </row>
    <row r="2" spans="1:3" s="175" customFormat="1" ht="15.75">
      <c r="A2" s="227">
        <v>1</v>
      </c>
      <c r="B2" s="176" t="s">
        <v>254</v>
      </c>
      <c r="C2" s="599" t="s">
        <v>965</v>
      </c>
    </row>
    <row r="3" spans="1:3" s="175" customFormat="1" ht="15.75">
      <c r="A3" s="227">
        <v>2</v>
      </c>
      <c r="B3" s="177" t="s">
        <v>255</v>
      </c>
      <c r="C3" s="599" t="s">
        <v>966</v>
      </c>
    </row>
    <row r="4" spans="1:3" s="175" customFormat="1" ht="15.75">
      <c r="A4" s="227">
        <v>3</v>
      </c>
      <c r="B4" s="177" t="s">
        <v>256</v>
      </c>
      <c r="C4" s="599" t="s">
        <v>967</v>
      </c>
    </row>
    <row r="5" spans="1:3" s="175" customFormat="1" ht="15.75">
      <c r="A5" s="228">
        <v>4</v>
      </c>
      <c r="B5" s="180" t="s">
        <v>257</v>
      </c>
      <c r="C5" s="599" t="s">
        <v>968</v>
      </c>
    </row>
    <row r="6" spans="1:3" s="179" customFormat="1" ht="65.25" customHeight="1">
      <c r="A6" s="763" t="s">
        <v>488</v>
      </c>
      <c r="B6" s="764"/>
      <c r="C6" s="764"/>
    </row>
    <row r="7" spans="1:3">
      <c r="A7" s="347" t="s">
        <v>403</v>
      </c>
      <c r="B7" s="348" t="s">
        <v>258</v>
      </c>
    </row>
    <row r="8" spans="1:3">
      <c r="A8" s="349">
        <v>1</v>
      </c>
      <c r="B8" s="345" t="s">
        <v>223</v>
      </c>
    </row>
    <row r="9" spans="1:3">
      <c r="A9" s="349">
        <v>2</v>
      </c>
      <c r="B9" s="345" t="s">
        <v>259</v>
      </c>
    </row>
    <row r="10" spans="1:3">
      <c r="A10" s="349">
        <v>3</v>
      </c>
      <c r="B10" s="345" t="s">
        <v>260</v>
      </c>
    </row>
    <row r="11" spans="1:3">
      <c r="A11" s="349">
        <v>4</v>
      </c>
      <c r="B11" s="345" t="s">
        <v>261</v>
      </c>
      <c r="C11" s="174"/>
    </row>
    <row r="12" spans="1:3">
      <c r="A12" s="349">
        <v>5</v>
      </c>
      <c r="B12" s="345" t="s">
        <v>187</v>
      </c>
    </row>
    <row r="13" spans="1:3">
      <c r="A13" s="349">
        <v>6</v>
      </c>
      <c r="B13" s="350" t="s">
        <v>149</v>
      </c>
    </row>
    <row r="14" spans="1:3">
      <c r="A14" s="349">
        <v>7</v>
      </c>
      <c r="B14" s="345" t="s">
        <v>262</v>
      </c>
    </row>
    <row r="15" spans="1:3">
      <c r="A15" s="349">
        <v>8</v>
      </c>
      <c r="B15" s="345" t="s">
        <v>265</v>
      </c>
    </row>
    <row r="16" spans="1:3">
      <c r="A16" s="349">
        <v>9</v>
      </c>
      <c r="B16" s="345" t="s">
        <v>88</v>
      </c>
    </row>
    <row r="17" spans="1:2">
      <c r="A17" s="351" t="s">
        <v>545</v>
      </c>
      <c r="B17" s="345" t="s">
        <v>525</v>
      </c>
    </row>
    <row r="18" spans="1:2">
      <c r="A18" s="349">
        <v>10</v>
      </c>
      <c r="B18" s="345" t="s">
        <v>268</v>
      </c>
    </row>
    <row r="19" spans="1:2">
      <c r="A19" s="349">
        <v>11</v>
      </c>
      <c r="B19" s="350" t="s">
        <v>249</v>
      </c>
    </row>
    <row r="20" spans="1:2">
      <c r="A20" s="349">
        <v>12</v>
      </c>
      <c r="B20" s="350" t="s">
        <v>246</v>
      </c>
    </row>
    <row r="21" spans="1:2">
      <c r="A21" s="349">
        <v>13</v>
      </c>
      <c r="B21" s="352" t="s">
        <v>459</v>
      </c>
    </row>
    <row r="22" spans="1:2">
      <c r="A22" s="349">
        <v>14</v>
      </c>
      <c r="B22" s="353" t="s">
        <v>518</v>
      </c>
    </row>
    <row r="23" spans="1:2">
      <c r="A23" s="354">
        <v>15</v>
      </c>
      <c r="B23" s="350" t="s">
        <v>77</v>
      </c>
    </row>
    <row r="24" spans="1:2">
      <c r="A24" s="354">
        <v>15.1</v>
      </c>
      <c r="B24" s="345" t="s">
        <v>554</v>
      </c>
    </row>
    <row r="25" spans="1:2">
      <c r="A25" s="354">
        <v>16</v>
      </c>
      <c r="B25" s="345" t="s">
        <v>622</v>
      </c>
    </row>
    <row r="26" spans="1:2">
      <c r="A26" s="354">
        <v>17</v>
      </c>
      <c r="B26" s="345" t="s">
        <v>935</v>
      </c>
    </row>
    <row r="27" spans="1:2">
      <c r="A27" s="354">
        <v>18</v>
      </c>
      <c r="B27" s="345" t="s">
        <v>955</v>
      </c>
    </row>
    <row r="28" spans="1:2">
      <c r="A28" s="354">
        <v>19</v>
      </c>
      <c r="B28" s="345" t="s">
        <v>956</v>
      </c>
    </row>
    <row r="29" spans="1:2">
      <c r="A29" s="354">
        <v>20</v>
      </c>
      <c r="B29" s="353" t="s">
        <v>721</v>
      </c>
    </row>
    <row r="30" spans="1:2">
      <c r="A30" s="354">
        <v>21</v>
      </c>
      <c r="B30" s="345" t="s">
        <v>739</v>
      </c>
    </row>
    <row r="31" spans="1:2">
      <c r="A31" s="354">
        <v>22</v>
      </c>
      <c r="B31" s="566" t="s">
        <v>756</v>
      </c>
    </row>
    <row r="32" spans="1:2" ht="26.25">
      <c r="A32" s="354">
        <v>23</v>
      </c>
      <c r="B32" s="566" t="s">
        <v>936</v>
      </c>
    </row>
    <row r="33" spans="1:2">
      <c r="A33" s="354">
        <v>24</v>
      </c>
      <c r="B33" s="345" t="s">
        <v>937</v>
      </c>
    </row>
    <row r="34" spans="1:2">
      <c r="A34" s="354">
        <v>25</v>
      </c>
      <c r="B34" s="345" t="s">
        <v>938</v>
      </c>
    </row>
    <row r="35" spans="1:2">
      <c r="A35" s="349">
        <v>26</v>
      </c>
      <c r="B35" s="353" t="s">
        <v>1012</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85" zoomScaleNormal="85" workbookViewId="0">
      <pane xSplit="1" ySplit="5" topLeftCell="B6" activePane="bottomRight" state="frozen"/>
      <selection pane="topRight"/>
      <selection pane="bottomLeft"/>
      <selection pane="bottomRight"/>
    </sheetView>
  </sheetViews>
  <sheetFormatPr defaultRowHeight="15"/>
  <cols>
    <col min="1" max="1" width="9.5703125" style="5" bestFit="1" customWidth="1"/>
    <col min="2" max="2" width="132.42578125" style="2" customWidth="1"/>
    <col min="3" max="3" width="18.42578125" style="2" customWidth="1"/>
  </cols>
  <sheetData>
    <row r="1" spans="1:6" s="717" customFormat="1" ht="15.75">
      <c r="A1" s="182" t="s">
        <v>188</v>
      </c>
      <c r="B1" s="715" t="str">
        <f>Info!C2</f>
        <v>სს თიბისი ბანკი</v>
      </c>
      <c r="C1" s="716"/>
      <c r="D1" s="716"/>
      <c r="E1" s="716"/>
      <c r="F1" s="716"/>
    </row>
    <row r="2" spans="1:6" s="182" customFormat="1" ht="15.75" customHeight="1">
      <c r="A2" s="182" t="s">
        <v>189</v>
      </c>
      <c r="B2" s="695">
        <f>'1. key ratios'!B2</f>
        <v>44742</v>
      </c>
    </row>
    <row r="3" spans="1:6" s="20" customFormat="1" ht="15.75" customHeight="1"/>
    <row r="4" spans="1:6" ht="15.75" thickBot="1">
      <c r="A4" s="5" t="s">
        <v>412</v>
      </c>
      <c r="B4" s="57" t="s">
        <v>88</v>
      </c>
    </row>
    <row r="5" spans="1:6">
      <c r="A5" s="128" t="s">
        <v>26</v>
      </c>
      <c r="B5" s="129"/>
      <c r="C5" s="130" t="s">
        <v>27</v>
      </c>
    </row>
    <row r="6" spans="1:6">
      <c r="A6" s="131">
        <v>1</v>
      </c>
      <c r="B6" s="78" t="s">
        <v>28</v>
      </c>
      <c r="C6" s="750">
        <v>3367498971.3211303</v>
      </c>
      <c r="D6" s="623"/>
    </row>
    <row r="7" spans="1:6">
      <c r="A7" s="131">
        <v>2</v>
      </c>
      <c r="B7" s="75" t="s">
        <v>29</v>
      </c>
      <c r="C7" s="751">
        <v>21015907.600000001</v>
      </c>
      <c r="D7" s="623"/>
    </row>
    <row r="8" spans="1:6">
      <c r="A8" s="131">
        <v>3</v>
      </c>
      <c r="B8" s="69" t="s">
        <v>30</v>
      </c>
      <c r="C8" s="751">
        <v>521190198.81999999</v>
      </c>
      <c r="D8" s="623"/>
    </row>
    <row r="9" spans="1:6">
      <c r="A9" s="131">
        <v>4</v>
      </c>
      <c r="B9" s="69" t="s">
        <v>31</v>
      </c>
      <c r="C9" s="751">
        <v>201634.38</v>
      </c>
      <c r="D9" s="623"/>
    </row>
    <row r="10" spans="1:6">
      <c r="A10" s="131">
        <v>5</v>
      </c>
      <c r="B10" s="69" t="s">
        <v>32</v>
      </c>
      <c r="C10" s="751">
        <v>18951077.030000001</v>
      </c>
      <c r="D10" s="623"/>
    </row>
    <row r="11" spans="1:6">
      <c r="A11" s="131">
        <v>6</v>
      </c>
      <c r="B11" s="76" t="s">
        <v>33</v>
      </c>
      <c r="C11" s="751">
        <v>2806140153.4911304</v>
      </c>
      <c r="D11" s="623"/>
    </row>
    <row r="12" spans="1:6" s="4" customFormat="1">
      <c r="A12" s="131">
        <v>7</v>
      </c>
      <c r="B12" s="78" t="s">
        <v>34</v>
      </c>
      <c r="C12" s="752">
        <v>297997608.73999995</v>
      </c>
      <c r="D12" s="623"/>
    </row>
    <row r="13" spans="1:6" s="4" customFormat="1">
      <c r="A13" s="131">
        <v>8</v>
      </c>
      <c r="B13" s="77" t="s">
        <v>35</v>
      </c>
      <c r="C13" s="643">
        <v>201634.38</v>
      </c>
      <c r="D13" s="623"/>
    </row>
    <row r="14" spans="1:6" s="4" customFormat="1" ht="25.5">
      <c r="A14" s="131">
        <v>9</v>
      </c>
      <c r="B14" s="70" t="s">
        <v>36</v>
      </c>
      <c r="C14" s="751">
        <v>0</v>
      </c>
      <c r="D14" s="623"/>
    </row>
    <row r="15" spans="1:6" s="4" customFormat="1">
      <c r="A15" s="131">
        <v>10</v>
      </c>
      <c r="B15" s="71" t="s">
        <v>37</v>
      </c>
      <c r="C15" s="751">
        <v>290188030.45999998</v>
      </c>
      <c r="D15" s="623"/>
    </row>
    <row r="16" spans="1:6" s="4" customFormat="1">
      <c r="A16" s="131">
        <v>11</v>
      </c>
      <c r="B16" s="72" t="s">
        <v>38</v>
      </c>
      <c r="C16" s="751">
        <v>0</v>
      </c>
      <c r="D16" s="623"/>
    </row>
    <row r="17" spans="1:4" s="4" customFormat="1">
      <c r="A17" s="131">
        <v>12</v>
      </c>
      <c r="B17" s="71" t="s">
        <v>39</v>
      </c>
      <c r="C17" s="751">
        <v>0</v>
      </c>
      <c r="D17" s="623"/>
    </row>
    <row r="18" spans="1:4" s="4" customFormat="1">
      <c r="A18" s="131">
        <v>13</v>
      </c>
      <c r="B18" s="71" t="s">
        <v>40</v>
      </c>
      <c r="C18" s="751">
        <v>0</v>
      </c>
      <c r="D18" s="623"/>
    </row>
    <row r="19" spans="1:4" s="4" customFormat="1">
      <c r="A19" s="131">
        <v>14</v>
      </c>
      <c r="B19" s="71" t="s">
        <v>41</v>
      </c>
      <c r="C19" s="751">
        <v>0</v>
      </c>
      <c r="D19" s="623"/>
    </row>
    <row r="20" spans="1:4" s="4" customFormat="1" ht="25.5">
      <c r="A20" s="131">
        <v>15</v>
      </c>
      <c r="B20" s="71" t="s">
        <v>42</v>
      </c>
      <c r="C20" s="751">
        <v>0</v>
      </c>
      <c r="D20" s="623"/>
    </row>
    <row r="21" spans="1:4" s="4" customFormat="1" ht="25.5">
      <c r="A21" s="131">
        <v>16</v>
      </c>
      <c r="B21" s="70" t="s">
        <v>43</v>
      </c>
      <c r="C21" s="751">
        <v>0</v>
      </c>
      <c r="D21" s="623"/>
    </row>
    <row r="22" spans="1:4" s="4" customFormat="1">
      <c r="A22" s="131">
        <v>17</v>
      </c>
      <c r="B22" s="132" t="s">
        <v>44</v>
      </c>
      <c r="C22" s="751">
        <v>7607943.8999999994</v>
      </c>
      <c r="D22" s="623"/>
    </row>
    <row r="23" spans="1:4" s="4" customFormat="1" ht="25.5">
      <c r="A23" s="131">
        <v>18</v>
      </c>
      <c r="B23" s="70" t="s">
        <v>45</v>
      </c>
      <c r="C23" s="643">
        <v>0</v>
      </c>
      <c r="D23" s="623"/>
    </row>
    <row r="24" spans="1:4" s="4" customFormat="1" ht="25.5">
      <c r="A24" s="131">
        <v>19</v>
      </c>
      <c r="B24" s="70" t="s">
        <v>46</v>
      </c>
      <c r="C24" s="643">
        <v>0</v>
      </c>
      <c r="D24" s="623"/>
    </row>
    <row r="25" spans="1:4" s="4" customFormat="1" ht="25.5">
      <c r="A25" s="131">
        <v>20</v>
      </c>
      <c r="B25" s="73" t="s">
        <v>47</v>
      </c>
      <c r="C25" s="643">
        <v>0</v>
      </c>
      <c r="D25" s="623"/>
    </row>
    <row r="26" spans="1:4" s="4" customFormat="1">
      <c r="A26" s="131">
        <v>21</v>
      </c>
      <c r="B26" s="73" t="s">
        <v>48</v>
      </c>
      <c r="C26" s="643">
        <v>0</v>
      </c>
      <c r="D26" s="623"/>
    </row>
    <row r="27" spans="1:4" s="4" customFormat="1" ht="25.5">
      <c r="A27" s="131">
        <v>22</v>
      </c>
      <c r="B27" s="73" t="s">
        <v>49</v>
      </c>
      <c r="C27" s="643">
        <v>0</v>
      </c>
      <c r="D27" s="623"/>
    </row>
    <row r="28" spans="1:4" s="4" customFormat="1">
      <c r="A28" s="131">
        <v>23</v>
      </c>
      <c r="B28" s="79" t="s">
        <v>23</v>
      </c>
      <c r="C28" s="752">
        <v>3069501362.5811305</v>
      </c>
      <c r="D28" s="623"/>
    </row>
    <row r="29" spans="1:4" s="4" customFormat="1">
      <c r="A29" s="133"/>
      <c r="B29" s="74"/>
      <c r="C29" s="644"/>
      <c r="D29" s="623"/>
    </row>
    <row r="30" spans="1:4" s="4" customFormat="1">
      <c r="A30" s="133">
        <v>24</v>
      </c>
      <c r="B30" s="79" t="s">
        <v>50</v>
      </c>
      <c r="C30" s="752">
        <v>585780000</v>
      </c>
      <c r="D30" s="623"/>
    </row>
    <row r="31" spans="1:4" s="4" customFormat="1">
      <c r="A31" s="133">
        <v>25</v>
      </c>
      <c r="B31" s="69" t="s">
        <v>51</v>
      </c>
      <c r="C31" s="753">
        <v>585780000</v>
      </c>
      <c r="D31" s="623"/>
    </row>
    <row r="32" spans="1:4" s="4" customFormat="1">
      <c r="A32" s="133">
        <v>26</v>
      </c>
      <c r="B32" s="172" t="s">
        <v>52</v>
      </c>
      <c r="C32" s="643">
        <v>0</v>
      </c>
      <c r="D32" s="623"/>
    </row>
    <row r="33" spans="1:4" s="4" customFormat="1">
      <c r="A33" s="133">
        <v>27</v>
      </c>
      <c r="B33" s="172" t="s">
        <v>53</v>
      </c>
      <c r="C33" s="751">
        <v>585780000</v>
      </c>
      <c r="D33" s="623"/>
    </row>
    <row r="34" spans="1:4" s="4" customFormat="1">
      <c r="A34" s="133">
        <v>28</v>
      </c>
      <c r="B34" s="69" t="s">
        <v>54</v>
      </c>
      <c r="C34" s="643">
        <v>0</v>
      </c>
      <c r="D34" s="623"/>
    </row>
    <row r="35" spans="1:4" s="4" customFormat="1">
      <c r="A35" s="133">
        <v>29</v>
      </c>
      <c r="B35" s="79" t="s">
        <v>55</v>
      </c>
      <c r="C35" s="752">
        <v>0</v>
      </c>
      <c r="D35" s="623"/>
    </row>
    <row r="36" spans="1:4" s="4" customFormat="1">
      <c r="A36" s="133">
        <v>30</v>
      </c>
      <c r="B36" s="70" t="s">
        <v>56</v>
      </c>
      <c r="C36" s="643">
        <v>0</v>
      </c>
      <c r="D36" s="623"/>
    </row>
    <row r="37" spans="1:4" s="4" customFormat="1">
      <c r="A37" s="133">
        <v>31</v>
      </c>
      <c r="B37" s="71" t="s">
        <v>57</v>
      </c>
      <c r="C37" s="643">
        <v>0</v>
      </c>
      <c r="D37" s="623"/>
    </row>
    <row r="38" spans="1:4" s="4" customFormat="1" ht="25.5">
      <c r="A38" s="133">
        <v>32</v>
      </c>
      <c r="B38" s="70" t="s">
        <v>58</v>
      </c>
      <c r="C38" s="643">
        <v>0</v>
      </c>
      <c r="D38" s="623"/>
    </row>
    <row r="39" spans="1:4" s="4" customFormat="1" ht="25.5">
      <c r="A39" s="133">
        <v>33</v>
      </c>
      <c r="B39" s="70" t="s">
        <v>46</v>
      </c>
      <c r="C39" s="643">
        <v>0</v>
      </c>
      <c r="D39" s="623"/>
    </row>
    <row r="40" spans="1:4" s="4" customFormat="1" ht="25.5">
      <c r="A40" s="133">
        <v>34</v>
      </c>
      <c r="B40" s="73" t="s">
        <v>59</v>
      </c>
      <c r="C40" s="643">
        <v>0</v>
      </c>
      <c r="D40" s="623"/>
    </row>
    <row r="41" spans="1:4" s="4" customFormat="1">
      <c r="A41" s="133">
        <v>35</v>
      </c>
      <c r="B41" s="79" t="s">
        <v>24</v>
      </c>
      <c r="C41" s="752">
        <v>585780000</v>
      </c>
      <c r="D41" s="623"/>
    </row>
    <row r="42" spans="1:4" s="4" customFormat="1">
      <c r="A42" s="133"/>
      <c r="B42" s="74"/>
      <c r="C42" s="644"/>
      <c r="D42" s="623"/>
    </row>
    <row r="43" spans="1:4" s="4" customFormat="1">
      <c r="A43" s="133">
        <v>36</v>
      </c>
      <c r="B43" s="80" t="s">
        <v>60</v>
      </c>
      <c r="C43" s="752">
        <v>701902425.42432499</v>
      </c>
      <c r="D43" s="623"/>
    </row>
    <row r="44" spans="1:4" s="4" customFormat="1">
      <c r="A44" s="133">
        <v>37</v>
      </c>
      <c r="B44" s="69" t="s">
        <v>61</v>
      </c>
      <c r="C44" s="751">
        <v>473207728.5</v>
      </c>
      <c r="D44" s="623"/>
    </row>
    <row r="45" spans="1:4" s="4" customFormat="1">
      <c r="A45" s="133">
        <v>38</v>
      </c>
      <c r="B45" s="69" t="s">
        <v>62</v>
      </c>
      <c r="C45" s="751">
        <v>0</v>
      </c>
      <c r="D45" s="623"/>
    </row>
    <row r="46" spans="1:4" s="4" customFormat="1">
      <c r="A46" s="133">
        <v>39</v>
      </c>
      <c r="B46" s="69" t="s">
        <v>63</v>
      </c>
      <c r="C46" s="751">
        <v>228694696.92432496</v>
      </c>
      <c r="D46" s="623"/>
    </row>
    <row r="47" spans="1:4" s="4" customFormat="1">
      <c r="A47" s="133">
        <v>40</v>
      </c>
      <c r="B47" s="80" t="s">
        <v>64</v>
      </c>
      <c r="C47" s="752">
        <v>0</v>
      </c>
      <c r="D47" s="623"/>
    </row>
    <row r="48" spans="1:4" s="4" customFormat="1">
      <c r="A48" s="133">
        <v>41</v>
      </c>
      <c r="B48" s="70" t="s">
        <v>65</v>
      </c>
      <c r="C48" s="643">
        <v>0</v>
      </c>
      <c r="D48" s="623"/>
    </row>
    <row r="49" spans="1:4" s="4" customFormat="1">
      <c r="A49" s="133">
        <v>42</v>
      </c>
      <c r="B49" s="71" t="s">
        <v>66</v>
      </c>
      <c r="C49" s="643">
        <v>0</v>
      </c>
      <c r="D49" s="623"/>
    </row>
    <row r="50" spans="1:4" s="4" customFormat="1" ht="25.5">
      <c r="A50" s="133">
        <v>43</v>
      </c>
      <c r="B50" s="70" t="s">
        <v>67</v>
      </c>
      <c r="C50" s="643">
        <v>0</v>
      </c>
      <c r="D50" s="623"/>
    </row>
    <row r="51" spans="1:4" s="4" customFormat="1" ht="25.5">
      <c r="A51" s="133">
        <v>44</v>
      </c>
      <c r="B51" s="70" t="s">
        <v>46</v>
      </c>
      <c r="C51" s="643">
        <v>0</v>
      </c>
      <c r="D51" s="623"/>
    </row>
    <row r="52" spans="1:4" s="4" customFormat="1" ht="15.75" thickBot="1">
      <c r="A52" s="134">
        <v>45</v>
      </c>
      <c r="B52" s="135" t="s">
        <v>25</v>
      </c>
      <c r="C52" s="252">
        <v>701902425.42432499</v>
      </c>
      <c r="D52" s="623"/>
    </row>
    <row r="55" spans="1:4">
      <c r="B55" s="2" t="s">
        <v>225</v>
      </c>
    </row>
  </sheetData>
  <dataValidations count="1">
    <dataValidation operator="lessThanOrEqual" allowBlank="1" showInputMessage="1" showErrorMessage="1" errorTitle="Should be negative number" error="Should be whole negative number or 0" sqref="C28:C31 C35 C41:C43 C47 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heetViews>
  <sheetFormatPr defaultColWidth="9.140625" defaultRowHeight="12.75"/>
  <cols>
    <col min="1" max="1" width="10.85546875" style="302" bestFit="1" customWidth="1"/>
    <col min="2" max="2" width="59" style="302" customWidth="1"/>
    <col min="3" max="3" width="16.5703125" style="302" bestFit="1" customWidth="1"/>
    <col min="4" max="4" width="22.140625" style="302" customWidth="1"/>
    <col min="5" max="16384" width="9.140625" style="302"/>
  </cols>
  <sheetData>
    <row r="1" spans="1:6" s="716" customFormat="1" ht="15">
      <c r="A1" s="182" t="s">
        <v>188</v>
      </c>
      <c r="B1" s="715" t="str">
        <f>Info!C2</f>
        <v>სს თიბისი ბანკი</v>
      </c>
    </row>
    <row r="2" spans="1:6" s="182" customFormat="1" ht="15.75" customHeight="1">
      <c r="A2" s="182" t="s">
        <v>189</v>
      </c>
      <c r="B2" s="695">
        <f>'1. key ratios'!B2</f>
        <v>44742</v>
      </c>
    </row>
    <row r="3" spans="1:6" s="20" customFormat="1" ht="15.75" customHeight="1"/>
    <row r="4" spans="1:6" ht="13.5" thickBot="1">
      <c r="A4" s="303" t="s">
        <v>524</v>
      </c>
      <c r="B4" s="333" t="s">
        <v>525</v>
      </c>
    </row>
    <row r="5" spans="1:6" s="334" customFormat="1">
      <c r="A5" s="783" t="s">
        <v>526</v>
      </c>
      <c r="B5" s="784"/>
      <c r="C5" s="323" t="s">
        <v>527</v>
      </c>
      <c r="D5" s="324" t="s">
        <v>528</v>
      </c>
    </row>
    <row r="6" spans="1:6" s="335" customFormat="1">
      <c r="A6" s="325">
        <v>1</v>
      </c>
      <c r="B6" s="326" t="s">
        <v>529</v>
      </c>
      <c r="C6" s="326"/>
      <c r="D6" s="327"/>
    </row>
    <row r="7" spans="1:6" s="335" customFormat="1">
      <c r="A7" s="328" t="s">
        <v>530</v>
      </c>
      <c r="B7" s="329" t="s">
        <v>531</v>
      </c>
      <c r="C7" s="381">
        <v>4.4999999999999998E-2</v>
      </c>
      <c r="D7" s="645">
        <v>923398491.71971405</v>
      </c>
      <c r="E7" s="701"/>
      <c r="F7" s="701"/>
    </row>
    <row r="8" spans="1:6" s="335" customFormat="1">
      <c r="A8" s="328" t="s">
        <v>532</v>
      </c>
      <c r="B8" s="329" t="s">
        <v>533</v>
      </c>
      <c r="C8" s="382">
        <v>0.06</v>
      </c>
      <c r="D8" s="645">
        <v>1231197988.9596188</v>
      </c>
      <c r="E8" s="701"/>
      <c r="F8" s="701"/>
    </row>
    <row r="9" spans="1:6" s="335" customFormat="1">
      <c r="A9" s="328" t="s">
        <v>534</v>
      </c>
      <c r="B9" s="329" t="s">
        <v>535</v>
      </c>
      <c r="C9" s="382">
        <v>0.08</v>
      </c>
      <c r="D9" s="645">
        <v>1641597318.6128252</v>
      </c>
      <c r="E9" s="701"/>
      <c r="F9" s="701"/>
    </row>
    <row r="10" spans="1:6" s="335" customFormat="1">
      <c r="A10" s="325" t="s">
        <v>536</v>
      </c>
      <c r="B10" s="326" t="s">
        <v>537</v>
      </c>
      <c r="C10" s="383"/>
      <c r="D10" s="646"/>
      <c r="E10" s="701"/>
      <c r="F10" s="701"/>
    </row>
    <row r="11" spans="1:6" s="336" customFormat="1">
      <c r="A11" s="330" t="s">
        <v>538</v>
      </c>
      <c r="B11" s="331" t="s">
        <v>600</v>
      </c>
      <c r="C11" s="384">
        <v>2.5000000000000001E-2</v>
      </c>
      <c r="D11" s="647">
        <v>512999162.06650782</v>
      </c>
      <c r="E11" s="701"/>
      <c r="F11" s="701"/>
    </row>
    <row r="12" spans="1:6" s="336" customFormat="1">
      <c r="A12" s="330" t="s">
        <v>539</v>
      </c>
      <c r="B12" s="331" t="s">
        <v>540</v>
      </c>
      <c r="C12" s="384">
        <v>0</v>
      </c>
      <c r="D12" s="647">
        <v>0</v>
      </c>
      <c r="E12" s="701"/>
      <c r="F12" s="701"/>
    </row>
    <row r="13" spans="1:6" s="336" customFormat="1">
      <c r="A13" s="330" t="s">
        <v>541</v>
      </c>
      <c r="B13" s="331" t="s">
        <v>542</v>
      </c>
      <c r="C13" s="384">
        <v>2.5000000000000001E-2</v>
      </c>
      <c r="D13" s="647">
        <v>512999162.06650782</v>
      </c>
      <c r="E13" s="701"/>
      <c r="F13" s="701"/>
    </row>
    <row r="14" spans="1:6" s="335" customFormat="1">
      <c r="A14" s="325" t="s">
        <v>543</v>
      </c>
      <c r="B14" s="326" t="s">
        <v>598</v>
      </c>
      <c r="C14" s="385"/>
      <c r="D14" s="646"/>
      <c r="E14" s="701"/>
      <c r="F14" s="701"/>
    </row>
    <row r="15" spans="1:6" s="335" customFormat="1">
      <c r="A15" s="346" t="s">
        <v>546</v>
      </c>
      <c r="B15" s="331" t="s">
        <v>599</v>
      </c>
      <c r="C15" s="384">
        <v>2.6251317046421127E-2</v>
      </c>
      <c r="D15" s="647">
        <v>538676145.9182508</v>
      </c>
      <c r="E15" s="701"/>
      <c r="F15" s="701"/>
    </row>
    <row r="16" spans="1:6" s="335" customFormat="1">
      <c r="A16" s="346" t="s">
        <v>547</v>
      </c>
      <c r="B16" s="331" t="s">
        <v>549</v>
      </c>
      <c r="C16" s="384">
        <v>3.5079727568050605E-2</v>
      </c>
      <c r="D16" s="647">
        <v>719834833.91725349</v>
      </c>
      <c r="E16" s="701"/>
      <c r="F16" s="701"/>
    </row>
    <row r="17" spans="1:6" s="335" customFormat="1">
      <c r="A17" s="346" t="s">
        <v>548</v>
      </c>
      <c r="B17" s="331" t="s">
        <v>596</v>
      </c>
      <c r="C17" s="384">
        <v>5.2618349651734717E-2</v>
      </c>
      <c r="D17" s="647">
        <v>1079726771.2264974</v>
      </c>
      <c r="E17" s="701"/>
      <c r="F17" s="701"/>
    </row>
    <row r="18" spans="1:6" s="334" customFormat="1">
      <c r="A18" s="785" t="s">
        <v>597</v>
      </c>
      <c r="B18" s="786"/>
      <c r="C18" s="386" t="s">
        <v>527</v>
      </c>
      <c r="D18" s="648" t="s">
        <v>528</v>
      </c>
      <c r="E18" s="701"/>
      <c r="F18" s="701"/>
    </row>
    <row r="19" spans="1:6" s="335" customFormat="1">
      <c r="A19" s="332">
        <v>4</v>
      </c>
      <c r="B19" s="331" t="s">
        <v>23</v>
      </c>
      <c r="C19" s="384">
        <v>0.12125131704642113</v>
      </c>
      <c r="D19" s="645">
        <v>2488072961.7709804</v>
      </c>
      <c r="E19" s="701"/>
      <c r="F19" s="701"/>
    </row>
    <row r="20" spans="1:6" s="335" customFormat="1">
      <c r="A20" s="332">
        <v>5</v>
      </c>
      <c r="B20" s="331" t="s">
        <v>89</v>
      </c>
      <c r="C20" s="384">
        <v>0.1450797275680506</v>
      </c>
      <c r="D20" s="645">
        <v>2977031147.0098877</v>
      </c>
      <c r="E20" s="701"/>
      <c r="F20" s="701"/>
    </row>
    <row r="21" spans="1:6" s="335" customFormat="1" ht="13.5" thickBot="1">
      <c r="A21" s="337" t="s">
        <v>544</v>
      </c>
      <c r="B21" s="338" t="s">
        <v>88</v>
      </c>
      <c r="C21" s="387">
        <v>0.18261834965173473</v>
      </c>
      <c r="D21" s="649">
        <v>3747322413.9723382</v>
      </c>
      <c r="E21" s="701"/>
      <c r="F21" s="701"/>
    </row>
    <row r="22" spans="1:6">
      <c r="F22" s="303"/>
    </row>
    <row r="23" spans="1:6" ht="63.75">
      <c r="B23" s="22" t="s">
        <v>601</v>
      </c>
    </row>
  </sheetData>
  <mergeCells count="2">
    <mergeCell ref="A5:B5"/>
    <mergeCell ref="A18:B18"/>
  </mergeCells>
  <conditionalFormatting sqref="C21">
    <cfRule type="cellIs" dxfId="20"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85" zoomScaleNormal="85" workbookViewId="0">
      <pane xSplit="1" ySplit="5" topLeftCell="B6" activePane="bottomRight" state="frozen"/>
      <selection pane="topRight"/>
      <selection pane="bottomLeft"/>
      <selection pane="bottomRight"/>
    </sheetView>
  </sheetViews>
  <sheetFormatPr defaultRowHeight="15.75"/>
  <cols>
    <col min="1" max="1" width="10.5703125" style="66" customWidth="1"/>
    <col min="2" max="2" width="91.85546875" style="66" customWidth="1"/>
    <col min="3" max="3" width="51.140625" style="66" bestFit="1" customWidth="1"/>
    <col min="4" max="4" width="26.5703125" style="66" bestFit="1" customWidth="1"/>
    <col min="5" max="5" width="9.42578125" customWidth="1"/>
  </cols>
  <sheetData>
    <row r="1" spans="1:6" s="717" customFormat="1">
      <c r="A1" s="182" t="s">
        <v>188</v>
      </c>
      <c r="B1" s="728" t="str">
        <f>Info!C2</f>
        <v>სს თიბისი ბანკი</v>
      </c>
      <c r="C1" s="726"/>
      <c r="D1" s="726"/>
      <c r="E1" s="716"/>
      <c r="F1" s="716"/>
    </row>
    <row r="2" spans="1:6" s="182" customFormat="1" ht="15.75" customHeight="1">
      <c r="A2" s="182" t="s">
        <v>189</v>
      </c>
      <c r="B2" s="695">
        <f>'1. key ratios'!B2</f>
        <v>44742</v>
      </c>
    </row>
    <row r="3" spans="1:6" s="20" customFormat="1" ht="15.75" customHeight="1">
      <c r="A3" s="25"/>
    </row>
    <row r="4" spans="1:6" s="20" customFormat="1" ht="15.75" customHeight="1" thickBot="1">
      <c r="A4" s="20" t="s">
        <v>413</v>
      </c>
      <c r="B4" s="195" t="s">
        <v>268</v>
      </c>
      <c r="D4" s="197" t="s">
        <v>93</v>
      </c>
    </row>
    <row r="5" spans="1:6" ht="38.25">
      <c r="A5" s="147" t="s">
        <v>26</v>
      </c>
      <c r="B5" s="148" t="s">
        <v>231</v>
      </c>
      <c r="C5" s="149" t="s">
        <v>236</v>
      </c>
      <c r="D5" s="196" t="s">
        <v>269</v>
      </c>
    </row>
    <row r="6" spans="1:6">
      <c r="A6" s="136">
        <v>1</v>
      </c>
      <c r="B6" s="81" t="s">
        <v>154</v>
      </c>
      <c r="C6" s="650">
        <v>883407069.46000004</v>
      </c>
      <c r="D6" s="137"/>
      <c r="E6" s="7"/>
    </row>
    <row r="7" spans="1:6">
      <c r="A7" s="136">
        <v>2</v>
      </c>
      <c r="B7" s="82" t="s">
        <v>155</v>
      </c>
      <c r="C7" s="253">
        <v>2516693326.54</v>
      </c>
      <c r="D7" s="138"/>
      <c r="E7" s="7"/>
    </row>
    <row r="8" spans="1:6">
      <c r="A8" s="136">
        <v>3</v>
      </c>
      <c r="B8" s="82" t="s">
        <v>156</v>
      </c>
      <c r="C8" s="253">
        <v>1358309005.26</v>
      </c>
      <c r="D8" s="138"/>
      <c r="E8" s="7"/>
    </row>
    <row r="9" spans="1:6">
      <c r="A9" s="136">
        <v>4</v>
      </c>
      <c r="B9" s="82" t="s">
        <v>185</v>
      </c>
      <c r="C9" s="253">
        <v>0</v>
      </c>
      <c r="D9" s="138"/>
      <c r="E9" s="7"/>
    </row>
    <row r="10" spans="1:6">
      <c r="A10" s="136">
        <v>5</v>
      </c>
      <c r="B10" s="82" t="s">
        <v>157</v>
      </c>
      <c r="C10" s="253">
        <v>1919973288.4863858</v>
      </c>
      <c r="D10" s="138"/>
      <c r="E10" s="7"/>
    </row>
    <row r="11" spans="1:6">
      <c r="A11" s="136">
        <v>6.1</v>
      </c>
      <c r="B11" s="82" t="s">
        <v>158</v>
      </c>
      <c r="C11" s="254">
        <v>17053403518.01</v>
      </c>
      <c r="D11" s="139"/>
      <c r="E11" s="7"/>
    </row>
    <row r="12" spans="1:6">
      <c r="A12" s="136">
        <v>6.2</v>
      </c>
      <c r="B12" s="83" t="s">
        <v>159</v>
      </c>
      <c r="C12" s="254">
        <v>-657626195.96000004</v>
      </c>
      <c r="D12" s="139"/>
      <c r="E12" s="7"/>
    </row>
    <row r="13" spans="1:6">
      <c r="A13" s="136" t="s">
        <v>485</v>
      </c>
      <c r="B13" s="84" t="s">
        <v>486</v>
      </c>
      <c r="C13" s="254">
        <v>-19704826.039999999</v>
      </c>
      <c r="D13" s="139"/>
      <c r="E13" s="7"/>
    </row>
    <row r="14" spans="1:6">
      <c r="A14" s="136" t="s">
        <v>620</v>
      </c>
      <c r="B14" s="84" t="s">
        <v>609</v>
      </c>
      <c r="C14" s="254">
        <v>0</v>
      </c>
      <c r="D14" s="139"/>
      <c r="E14" s="7"/>
    </row>
    <row r="15" spans="1:6">
      <c r="A15" s="136">
        <v>6</v>
      </c>
      <c r="B15" s="82" t="s">
        <v>160</v>
      </c>
      <c r="C15" s="260">
        <f>C11+C12</f>
        <v>16395777322.049999</v>
      </c>
      <c r="D15" s="139"/>
      <c r="E15" s="7"/>
    </row>
    <row r="16" spans="1:6">
      <c r="A16" s="136">
        <v>7</v>
      </c>
      <c r="B16" s="82" t="s">
        <v>161</v>
      </c>
      <c r="C16" s="253">
        <v>233788084.63</v>
      </c>
      <c r="D16" s="138"/>
      <c r="E16" s="7"/>
    </row>
    <row r="17" spans="1:5">
      <c r="A17" s="136">
        <v>8</v>
      </c>
      <c r="B17" s="82" t="s">
        <v>162</v>
      </c>
      <c r="C17" s="253">
        <v>147638717.13999999</v>
      </c>
      <c r="D17" s="138"/>
      <c r="E17" s="7"/>
    </row>
    <row r="18" spans="1:5">
      <c r="A18" s="136">
        <v>9</v>
      </c>
      <c r="B18" s="82" t="s">
        <v>163</v>
      </c>
      <c r="C18" s="253">
        <v>36327577.688339002</v>
      </c>
      <c r="D18" s="138"/>
      <c r="E18" s="7"/>
    </row>
    <row r="19" spans="1:5">
      <c r="A19" s="136">
        <v>9.1</v>
      </c>
      <c r="B19" s="84" t="s">
        <v>245</v>
      </c>
      <c r="C19" s="254">
        <v>7607943.8999999994</v>
      </c>
      <c r="D19" s="138"/>
      <c r="E19" s="7"/>
    </row>
    <row r="20" spans="1:5">
      <c r="A20" s="136">
        <v>9.1999999999999993</v>
      </c>
      <c r="B20" s="84" t="s">
        <v>235</v>
      </c>
      <c r="C20" s="254">
        <v>28263068.238338999</v>
      </c>
      <c r="D20" s="138"/>
      <c r="E20" s="7"/>
    </row>
    <row r="21" spans="1:5">
      <c r="A21" s="136">
        <v>9.3000000000000007</v>
      </c>
      <c r="B21" s="84" t="s">
        <v>234</v>
      </c>
      <c r="C21" s="254">
        <v>3000</v>
      </c>
      <c r="D21" s="138"/>
      <c r="E21" s="7"/>
    </row>
    <row r="22" spans="1:5">
      <c r="A22" s="136">
        <v>10</v>
      </c>
      <c r="B22" s="82" t="s">
        <v>164</v>
      </c>
      <c r="C22" s="253">
        <v>734970543.10000002</v>
      </c>
      <c r="D22" s="138"/>
      <c r="E22" s="7"/>
    </row>
    <row r="23" spans="1:5">
      <c r="A23" s="136">
        <v>10.1</v>
      </c>
      <c r="B23" s="84" t="s">
        <v>233</v>
      </c>
      <c r="C23" s="253">
        <v>281824216.64999998</v>
      </c>
      <c r="D23" s="229" t="s">
        <v>439</v>
      </c>
      <c r="E23" s="7"/>
    </row>
    <row r="24" spans="1:5">
      <c r="A24" s="136">
        <v>11</v>
      </c>
      <c r="B24" s="85" t="s">
        <v>165</v>
      </c>
      <c r="C24" s="255">
        <v>560723525.05999994</v>
      </c>
      <c r="D24" s="140"/>
      <c r="E24" s="7"/>
    </row>
    <row r="25" spans="1:5">
      <c r="A25" s="136">
        <v>12</v>
      </c>
      <c r="B25" s="87" t="s">
        <v>166</v>
      </c>
      <c r="C25" s="256">
        <f>SUM(C6:C10,C15:C18,C22,C24)</f>
        <v>24787608459.414726</v>
      </c>
      <c r="D25" s="141"/>
      <c r="E25" s="7"/>
    </row>
    <row r="26" spans="1:5">
      <c r="A26" s="136">
        <v>13</v>
      </c>
      <c r="B26" s="82" t="s">
        <v>167</v>
      </c>
      <c r="C26" s="257">
        <v>540044746.68999994</v>
      </c>
      <c r="D26" s="142"/>
      <c r="E26" s="7"/>
    </row>
    <row r="27" spans="1:5">
      <c r="A27" s="136">
        <v>14</v>
      </c>
      <c r="B27" s="82" t="s">
        <v>168</v>
      </c>
      <c r="C27" s="253">
        <v>4782789686.3299999</v>
      </c>
      <c r="D27" s="138"/>
      <c r="E27" s="7"/>
    </row>
    <row r="28" spans="1:5">
      <c r="A28" s="136">
        <v>15</v>
      </c>
      <c r="B28" s="82" t="s">
        <v>169</v>
      </c>
      <c r="C28" s="253">
        <v>5569002585.8299999</v>
      </c>
      <c r="D28" s="138"/>
      <c r="E28" s="7"/>
    </row>
    <row r="29" spans="1:5">
      <c r="A29" s="136">
        <v>16</v>
      </c>
      <c r="B29" s="82" t="s">
        <v>170</v>
      </c>
      <c r="C29" s="253">
        <v>5213542695.9699993</v>
      </c>
      <c r="D29" s="138"/>
      <c r="E29" s="7"/>
    </row>
    <row r="30" spans="1:5">
      <c r="A30" s="136">
        <v>17</v>
      </c>
      <c r="B30" s="82" t="s">
        <v>171</v>
      </c>
      <c r="C30" s="253">
        <v>714644308.38999999</v>
      </c>
      <c r="D30" s="138"/>
      <c r="E30" s="7"/>
    </row>
    <row r="31" spans="1:5">
      <c r="A31" s="136">
        <v>18</v>
      </c>
      <c r="B31" s="82" t="s">
        <v>172</v>
      </c>
      <c r="C31" s="253">
        <v>2807320426.5495</v>
      </c>
      <c r="D31" s="138"/>
      <c r="E31" s="7"/>
    </row>
    <row r="32" spans="1:5">
      <c r="A32" s="136">
        <v>19</v>
      </c>
      <c r="B32" s="82" t="s">
        <v>173</v>
      </c>
      <c r="C32" s="253">
        <v>215052037.53999999</v>
      </c>
      <c r="D32" s="138"/>
      <c r="E32" s="7"/>
    </row>
    <row r="33" spans="1:5">
      <c r="A33" s="136">
        <v>20</v>
      </c>
      <c r="B33" s="82" t="s">
        <v>95</v>
      </c>
      <c r="C33" s="253">
        <v>385589651.85000002</v>
      </c>
      <c r="D33" s="138"/>
      <c r="E33" s="7"/>
    </row>
    <row r="34" spans="1:5">
      <c r="A34" s="590">
        <v>20.100000000000001</v>
      </c>
      <c r="B34" s="86" t="s">
        <v>964</v>
      </c>
      <c r="C34" s="255">
        <v>-365903.83</v>
      </c>
      <c r="D34" s="140"/>
      <c r="E34" s="7"/>
    </row>
    <row r="35" spans="1:5">
      <c r="A35" s="136">
        <v>21</v>
      </c>
      <c r="B35" s="85" t="s">
        <v>174</v>
      </c>
      <c r="C35" s="255">
        <v>1186497390</v>
      </c>
      <c r="D35" s="140"/>
      <c r="E35" s="7"/>
    </row>
    <row r="36" spans="1:5">
      <c r="A36" s="136">
        <v>21.1</v>
      </c>
      <c r="B36" s="86" t="s">
        <v>962</v>
      </c>
      <c r="C36" s="258">
        <v>466947234.5</v>
      </c>
      <c r="D36" s="143"/>
      <c r="E36" s="7"/>
    </row>
    <row r="37" spans="1:5">
      <c r="A37" s="136">
        <v>22</v>
      </c>
      <c r="B37" s="87" t="s">
        <v>175</v>
      </c>
      <c r="C37" s="256">
        <f>SUM(C26:C35)</f>
        <v>21414117625.319496</v>
      </c>
      <c r="D37" s="141"/>
      <c r="E37" s="7"/>
    </row>
    <row r="38" spans="1:5">
      <c r="A38" s="136">
        <v>23</v>
      </c>
      <c r="B38" s="85" t="s">
        <v>176</v>
      </c>
      <c r="C38" s="253">
        <v>21015907.600000001</v>
      </c>
      <c r="D38" s="138"/>
      <c r="E38" s="7"/>
    </row>
    <row r="39" spans="1:5">
      <c r="A39" s="136">
        <v>24</v>
      </c>
      <c r="B39" s="85" t="s">
        <v>177</v>
      </c>
      <c r="C39" s="253">
        <v>0</v>
      </c>
      <c r="D39" s="138"/>
      <c r="E39" s="7"/>
    </row>
    <row r="40" spans="1:5">
      <c r="A40" s="136">
        <v>25</v>
      </c>
      <c r="B40" s="85" t="s">
        <v>232</v>
      </c>
      <c r="C40" s="253">
        <v>0</v>
      </c>
      <c r="D40" s="138"/>
      <c r="E40" s="7"/>
    </row>
    <row r="41" spans="1:5">
      <c r="A41" s="136">
        <v>26</v>
      </c>
      <c r="B41" s="85" t="s">
        <v>179</v>
      </c>
      <c r="C41" s="253">
        <v>540141275.85000002</v>
      </c>
      <c r="D41" s="138"/>
      <c r="E41" s="7"/>
    </row>
    <row r="42" spans="1:5">
      <c r="A42" s="136">
        <v>27</v>
      </c>
      <c r="B42" s="85" t="s">
        <v>180</v>
      </c>
      <c r="C42" s="253">
        <v>0</v>
      </c>
      <c r="D42" s="138"/>
      <c r="E42" s="7"/>
    </row>
    <row r="43" spans="1:5">
      <c r="A43" s="136">
        <v>28</v>
      </c>
      <c r="B43" s="85" t="s">
        <v>181</v>
      </c>
      <c r="C43" s="253">
        <v>2811766111.9800005</v>
      </c>
      <c r="D43" s="138"/>
      <c r="E43" s="7"/>
    </row>
    <row r="44" spans="1:5">
      <c r="A44" s="136">
        <v>29</v>
      </c>
      <c r="B44" s="85" t="s">
        <v>35</v>
      </c>
      <c r="C44" s="253">
        <v>201634.38</v>
      </c>
      <c r="D44" s="138"/>
      <c r="E44" s="7"/>
    </row>
    <row r="45" spans="1:5" ht="16.5" thickBot="1">
      <c r="A45" s="144">
        <v>30</v>
      </c>
      <c r="B45" s="145" t="s">
        <v>182</v>
      </c>
      <c r="C45" s="259">
        <f>SUM(C38:C44)</f>
        <v>3373124929.8100004</v>
      </c>
      <c r="D45" s="146"/>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42"/>
  <sheetViews>
    <sheetView zoomScale="80" zoomScaleNormal="80" workbookViewId="0">
      <pane xSplit="2" ySplit="7" topLeftCell="C8" activePane="bottomRight" state="frozen"/>
      <selection pane="topRight"/>
      <selection pane="bottomLeft"/>
      <selection pane="bottomRight"/>
    </sheetView>
  </sheetViews>
  <sheetFormatPr defaultColWidth="9.140625" defaultRowHeight="12.75"/>
  <cols>
    <col min="1" max="1" width="10.5703125" style="2" bestFit="1" customWidth="1"/>
    <col min="2" max="2" width="95" style="2" customWidth="1"/>
    <col min="3" max="3" width="14.85546875" style="2" bestFit="1" customWidth="1"/>
    <col min="4" max="4" width="14.28515625" style="2" bestFit="1" customWidth="1"/>
    <col min="5" max="5" width="14.85546875" style="2" bestFit="1" customWidth="1"/>
    <col min="6" max="6" width="14.28515625" style="2" bestFit="1" customWidth="1"/>
    <col min="7" max="7" width="14.85546875" style="2" bestFit="1" customWidth="1"/>
    <col min="8" max="8" width="14.28515625" style="2" bestFit="1" customWidth="1"/>
    <col min="9" max="9" width="13" style="2" bestFit="1" customWidth="1"/>
    <col min="10" max="10" width="14.28515625" style="2" bestFit="1" customWidth="1"/>
    <col min="11" max="11" width="14.85546875" style="2" bestFit="1" customWidth="1"/>
    <col min="12" max="12" width="14.28515625" style="2" bestFit="1" customWidth="1"/>
    <col min="13" max="13" width="15.85546875" style="2" bestFit="1" customWidth="1"/>
    <col min="14" max="14" width="14.85546875" style="2" bestFit="1" customWidth="1"/>
    <col min="15" max="15" width="13" style="2" bestFit="1" customWidth="1"/>
    <col min="16" max="16" width="14.28515625" style="2" bestFit="1" customWidth="1"/>
    <col min="17" max="17" width="12" style="2" bestFit="1" customWidth="1"/>
    <col min="18" max="18" width="14.28515625" style="2" bestFit="1" customWidth="1"/>
    <col min="19" max="19" width="53.85546875" style="2" bestFit="1" customWidth="1"/>
    <col min="20" max="16384" width="9.140625" style="11"/>
  </cols>
  <sheetData>
    <row r="1" spans="1:19" s="727" customFormat="1">
      <c r="A1" s="716" t="s">
        <v>188</v>
      </c>
      <c r="B1" s="716" t="str">
        <f>Info!C2</f>
        <v>სს თიბისი ბანკი</v>
      </c>
      <c r="C1" s="716"/>
      <c r="D1" s="716"/>
      <c r="E1" s="716"/>
      <c r="F1" s="716"/>
      <c r="G1" s="716"/>
      <c r="H1" s="716"/>
      <c r="I1" s="716"/>
      <c r="J1" s="716"/>
      <c r="K1" s="716"/>
      <c r="L1" s="716"/>
      <c r="M1" s="716"/>
      <c r="N1" s="716"/>
      <c r="O1" s="716"/>
      <c r="P1" s="716"/>
      <c r="Q1" s="716"/>
      <c r="R1" s="716"/>
      <c r="S1" s="716"/>
    </row>
    <row r="2" spans="1:19" s="727" customFormat="1">
      <c r="A2" s="716" t="s">
        <v>189</v>
      </c>
      <c r="B2" s="695">
        <f>'1. key ratios'!B2</f>
        <v>44742</v>
      </c>
      <c r="C2" s="716"/>
      <c r="D2" s="716"/>
      <c r="E2" s="716"/>
      <c r="F2" s="716"/>
      <c r="G2" s="716"/>
      <c r="H2" s="716"/>
      <c r="I2" s="716"/>
      <c r="J2" s="716"/>
      <c r="K2" s="716"/>
      <c r="L2" s="716"/>
      <c r="M2" s="716"/>
      <c r="N2" s="716"/>
      <c r="O2" s="716"/>
      <c r="P2" s="716"/>
      <c r="Q2" s="716"/>
      <c r="R2" s="716"/>
      <c r="S2" s="716"/>
    </row>
    <row r="4" spans="1:19" ht="26.25" thickBot="1">
      <c r="A4" s="65" t="s">
        <v>414</v>
      </c>
      <c r="B4" s="274" t="s">
        <v>456</v>
      </c>
    </row>
    <row r="5" spans="1:19">
      <c r="A5" s="125"/>
      <c r="B5" s="127"/>
      <c r="C5" s="111" t="s">
        <v>0</v>
      </c>
      <c r="D5" s="111" t="s">
        <v>1</v>
      </c>
      <c r="E5" s="111" t="s">
        <v>2</v>
      </c>
      <c r="F5" s="111" t="s">
        <v>3</v>
      </c>
      <c r="G5" s="111" t="s">
        <v>4</v>
      </c>
      <c r="H5" s="111" t="s">
        <v>5</v>
      </c>
      <c r="I5" s="111" t="s">
        <v>237</v>
      </c>
      <c r="J5" s="111" t="s">
        <v>238</v>
      </c>
      <c r="K5" s="111" t="s">
        <v>239</v>
      </c>
      <c r="L5" s="111" t="s">
        <v>240</v>
      </c>
      <c r="M5" s="111" t="s">
        <v>241</v>
      </c>
      <c r="N5" s="111" t="s">
        <v>242</v>
      </c>
      <c r="O5" s="111" t="s">
        <v>443</v>
      </c>
      <c r="P5" s="111" t="s">
        <v>444</v>
      </c>
      <c r="Q5" s="111" t="s">
        <v>445</v>
      </c>
      <c r="R5" s="269" t="s">
        <v>446</v>
      </c>
      <c r="S5" s="112" t="s">
        <v>447</v>
      </c>
    </row>
    <row r="6" spans="1:19" ht="46.5" customHeight="1">
      <c r="A6" s="151"/>
      <c r="B6" s="791" t="s">
        <v>448</v>
      </c>
      <c r="C6" s="789">
        <v>0</v>
      </c>
      <c r="D6" s="790"/>
      <c r="E6" s="789">
        <v>0.2</v>
      </c>
      <c r="F6" s="790"/>
      <c r="G6" s="789">
        <v>0.35</v>
      </c>
      <c r="H6" s="790"/>
      <c r="I6" s="789">
        <v>0.5</v>
      </c>
      <c r="J6" s="790"/>
      <c r="K6" s="789">
        <v>0.75</v>
      </c>
      <c r="L6" s="790"/>
      <c r="M6" s="789">
        <v>1</v>
      </c>
      <c r="N6" s="790"/>
      <c r="O6" s="789">
        <v>1.5</v>
      </c>
      <c r="P6" s="790"/>
      <c r="Q6" s="789">
        <v>2.5</v>
      </c>
      <c r="R6" s="790"/>
      <c r="S6" s="787" t="s">
        <v>250</v>
      </c>
    </row>
    <row r="7" spans="1:19">
      <c r="A7" s="151"/>
      <c r="B7" s="792"/>
      <c r="C7" s="273" t="s">
        <v>441</v>
      </c>
      <c r="D7" s="273" t="s">
        <v>442</v>
      </c>
      <c r="E7" s="273" t="s">
        <v>441</v>
      </c>
      <c r="F7" s="273" t="s">
        <v>442</v>
      </c>
      <c r="G7" s="273" t="s">
        <v>441</v>
      </c>
      <c r="H7" s="273" t="s">
        <v>442</v>
      </c>
      <c r="I7" s="273" t="s">
        <v>441</v>
      </c>
      <c r="J7" s="273" t="s">
        <v>442</v>
      </c>
      <c r="K7" s="273" t="s">
        <v>441</v>
      </c>
      <c r="L7" s="273" t="s">
        <v>442</v>
      </c>
      <c r="M7" s="273" t="s">
        <v>441</v>
      </c>
      <c r="N7" s="273" t="s">
        <v>442</v>
      </c>
      <c r="O7" s="273" t="s">
        <v>441</v>
      </c>
      <c r="P7" s="273" t="s">
        <v>442</v>
      </c>
      <c r="Q7" s="273" t="s">
        <v>441</v>
      </c>
      <c r="R7" s="273" t="s">
        <v>442</v>
      </c>
      <c r="S7" s="788"/>
    </row>
    <row r="8" spans="1:19" s="155" customFormat="1">
      <c r="A8" s="115">
        <v>1</v>
      </c>
      <c r="B8" s="171" t="s">
        <v>216</v>
      </c>
      <c r="C8" s="651">
        <v>1545038359.8700001</v>
      </c>
      <c r="D8" s="651">
        <v>0</v>
      </c>
      <c r="E8" s="651">
        <v>0</v>
      </c>
      <c r="F8" s="652">
        <v>0</v>
      </c>
      <c r="G8" s="651">
        <v>0</v>
      </c>
      <c r="H8" s="651">
        <v>0</v>
      </c>
      <c r="I8" s="651">
        <v>0</v>
      </c>
      <c r="J8" s="651">
        <v>0</v>
      </c>
      <c r="K8" s="651">
        <v>0</v>
      </c>
      <c r="L8" s="651">
        <v>0</v>
      </c>
      <c r="M8" s="651">
        <v>2114845474.7858</v>
      </c>
      <c r="N8" s="651">
        <v>0</v>
      </c>
      <c r="O8" s="651">
        <v>0</v>
      </c>
      <c r="P8" s="651">
        <v>0</v>
      </c>
      <c r="Q8" s="651">
        <v>0</v>
      </c>
      <c r="R8" s="652">
        <v>0</v>
      </c>
      <c r="S8" s="653">
        <v>2114845474.7858</v>
      </c>
    </row>
    <row r="9" spans="1:19" s="155" customFormat="1">
      <c r="A9" s="115">
        <v>2</v>
      </c>
      <c r="B9" s="171" t="s">
        <v>217</v>
      </c>
      <c r="C9" s="651">
        <v>0</v>
      </c>
      <c r="D9" s="651">
        <v>0</v>
      </c>
      <c r="E9" s="651">
        <v>0</v>
      </c>
      <c r="F9" s="651">
        <v>0</v>
      </c>
      <c r="G9" s="651">
        <v>0</v>
      </c>
      <c r="H9" s="651">
        <v>0</v>
      </c>
      <c r="I9" s="651">
        <v>0</v>
      </c>
      <c r="J9" s="651">
        <v>0</v>
      </c>
      <c r="K9" s="651">
        <v>0</v>
      </c>
      <c r="L9" s="651">
        <v>0</v>
      </c>
      <c r="M9" s="651">
        <v>0</v>
      </c>
      <c r="N9" s="651">
        <v>0</v>
      </c>
      <c r="O9" s="651">
        <v>0</v>
      </c>
      <c r="P9" s="651">
        <v>0</v>
      </c>
      <c r="Q9" s="651">
        <v>0</v>
      </c>
      <c r="R9" s="652">
        <v>0</v>
      </c>
      <c r="S9" s="653">
        <v>0</v>
      </c>
    </row>
    <row r="10" spans="1:19" s="155" customFormat="1">
      <c r="A10" s="115">
        <v>3</v>
      </c>
      <c r="B10" s="171" t="s">
        <v>218</v>
      </c>
      <c r="C10" s="651">
        <v>104281637.49000001</v>
      </c>
      <c r="D10" s="651">
        <v>0</v>
      </c>
      <c r="E10" s="651">
        <v>0</v>
      </c>
      <c r="F10" s="651">
        <v>0</v>
      </c>
      <c r="G10" s="651">
        <v>0</v>
      </c>
      <c r="H10" s="651">
        <v>0</v>
      </c>
      <c r="I10" s="651">
        <v>0</v>
      </c>
      <c r="J10" s="651">
        <v>0</v>
      </c>
      <c r="K10" s="651">
        <v>0</v>
      </c>
      <c r="L10" s="651">
        <v>0</v>
      </c>
      <c r="M10" s="651">
        <v>0</v>
      </c>
      <c r="N10" s="651">
        <v>0</v>
      </c>
      <c r="O10" s="651">
        <v>0</v>
      </c>
      <c r="P10" s="651">
        <v>0</v>
      </c>
      <c r="Q10" s="651">
        <v>0</v>
      </c>
      <c r="R10" s="652">
        <v>0</v>
      </c>
      <c r="S10" s="653">
        <v>0</v>
      </c>
    </row>
    <row r="11" spans="1:19" s="155" customFormat="1">
      <c r="A11" s="115">
        <v>4</v>
      </c>
      <c r="B11" s="171" t="s">
        <v>219</v>
      </c>
      <c r="C11" s="651">
        <v>496779316.81830007</v>
      </c>
      <c r="D11" s="651">
        <v>0</v>
      </c>
      <c r="E11" s="651">
        <v>0</v>
      </c>
      <c r="F11" s="651">
        <v>0</v>
      </c>
      <c r="G11" s="651">
        <v>0</v>
      </c>
      <c r="H11" s="651">
        <v>0</v>
      </c>
      <c r="I11" s="651">
        <v>0</v>
      </c>
      <c r="J11" s="651">
        <v>0</v>
      </c>
      <c r="K11" s="651">
        <v>0</v>
      </c>
      <c r="L11" s="651">
        <v>0</v>
      </c>
      <c r="M11" s="651">
        <v>0</v>
      </c>
      <c r="N11" s="651">
        <v>0</v>
      </c>
      <c r="O11" s="651">
        <v>0</v>
      </c>
      <c r="P11" s="651">
        <v>0</v>
      </c>
      <c r="Q11" s="651">
        <v>0</v>
      </c>
      <c r="R11" s="652">
        <v>0</v>
      </c>
      <c r="S11" s="653">
        <v>0</v>
      </c>
    </row>
    <row r="12" spans="1:19" s="155" customFormat="1">
      <c r="A12" s="115">
        <v>5</v>
      </c>
      <c r="B12" s="171" t="s">
        <v>220</v>
      </c>
      <c r="C12" s="651">
        <v>0</v>
      </c>
      <c r="D12" s="651">
        <v>0</v>
      </c>
      <c r="E12" s="651">
        <v>0</v>
      </c>
      <c r="F12" s="651">
        <v>0</v>
      </c>
      <c r="G12" s="651">
        <v>0</v>
      </c>
      <c r="H12" s="651">
        <v>0</v>
      </c>
      <c r="I12" s="651">
        <v>0</v>
      </c>
      <c r="J12" s="651">
        <v>0</v>
      </c>
      <c r="K12" s="651">
        <v>0</v>
      </c>
      <c r="L12" s="651">
        <v>0</v>
      </c>
      <c r="M12" s="651">
        <v>0</v>
      </c>
      <c r="N12" s="651">
        <v>0</v>
      </c>
      <c r="O12" s="651">
        <v>0</v>
      </c>
      <c r="P12" s="651">
        <v>0</v>
      </c>
      <c r="Q12" s="651">
        <v>0</v>
      </c>
      <c r="R12" s="652">
        <v>0</v>
      </c>
      <c r="S12" s="653">
        <v>0</v>
      </c>
    </row>
    <row r="13" spans="1:19" s="155" customFormat="1">
      <c r="A13" s="115">
        <v>6</v>
      </c>
      <c r="B13" s="171" t="s">
        <v>221</v>
      </c>
      <c r="C13" s="651">
        <v>0</v>
      </c>
      <c r="D13" s="651">
        <v>0</v>
      </c>
      <c r="E13" s="651">
        <v>1342263538.1027005</v>
      </c>
      <c r="F13" s="651">
        <v>3574195.1932000001</v>
      </c>
      <c r="G13" s="651">
        <v>0</v>
      </c>
      <c r="H13" s="651">
        <v>0</v>
      </c>
      <c r="I13" s="651">
        <v>211788239.19</v>
      </c>
      <c r="J13" s="651">
        <v>168007461.67910001</v>
      </c>
      <c r="K13" s="651">
        <v>0</v>
      </c>
      <c r="L13" s="651">
        <v>0</v>
      </c>
      <c r="M13" s="651">
        <v>3324005.5218000002</v>
      </c>
      <c r="N13" s="651">
        <v>59506247.679974005</v>
      </c>
      <c r="O13" s="651">
        <v>0</v>
      </c>
      <c r="P13" s="651">
        <v>0</v>
      </c>
      <c r="Q13" s="651">
        <v>0</v>
      </c>
      <c r="R13" s="652">
        <v>0</v>
      </c>
      <c r="S13" s="653">
        <v>521895650.29550409</v>
      </c>
    </row>
    <row r="14" spans="1:19" s="155" customFormat="1">
      <c r="A14" s="115">
        <v>7</v>
      </c>
      <c r="B14" s="171" t="s">
        <v>73</v>
      </c>
      <c r="C14" s="651">
        <v>0</v>
      </c>
      <c r="D14" s="651">
        <v>0</v>
      </c>
      <c r="E14" s="651">
        <v>0</v>
      </c>
      <c r="F14" s="651">
        <v>0</v>
      </c>
      <c r="G14" s="651">
        <v>0</v>
      </c>
      <c r="H14" s="651">
        <v>0</v>
      </c>
      <c r="I14" s="651">
        <v>0</v>
      </c>
      <c r="J14" s="651">
        <v>0</v>
      </c>
      <c r="K14" s="651">
        <v>0</v>
      </c>
      <c r="L14" s="651">
        <v>0</v>
      </c>
      <c r="M14" s="651">
        <v>6377205656.0253</v>
      </c>
      <c r="N14" s="651">
        <v>912700112.745</v>
      </c>
      <c r="O14" s="651">
        <v>0</v>
      </c>
      <c r="P14" s="651">
        <v>0</v>
      </c>
      <c r="Q14" s="651">
        <v>0</v>
      </c>
      <c r="R14" s="652">
        <v>0</v>
      </c>
      <c r="S14" s="653">
        <v>7289905768.7702999</v>
      </c>
    </row>
    <row r="15" spans="1:19" s="155" customFormat="1">
      <c r="A15" s="115">
        <v>8</v>
      </c>
      <c r="B15" s="171" t="s">
        <v>74</v>
      </c>
      <c r="C15" s="651">
        <v>0</v>
      </c>
      <c r="D15" s="651">
        <v>0</v>
      </c>
      <c r="E15" s="651">
        <v>0</v>
      </c>
      <c r="F15" s="651">
        <v>0</v>
      </c>
      <c r="G15" s="651">
        <v>0</v>
      </c>
      <c r="H15" s="651">
        <v>0</v>
      </c>
      <c r="I15" s="651">
        <v>0</v>
      </c>
      <c r="J15" s="651">
        <v>0</v>
      </c>
      <c r="K15" s="651">
        <v>4308059411.2032986</v>
      </c>
      <c r="L15" s="651">
        <v>107001370.42019999</v>
      </c>
      <c r="M15" s="651">
        <v>0</v>
      </c>
      <c r="N15" s="651">
        <v>0</v>
      </c>
      <c r="O15" s="651">
        <v>0</v>
      </c>
      <c r="P15" s="651">
        <v>0</v>
      </c>
      <c r="Q15" s="651">
        <v>0</v>
      </c>
      <c r="R15" s="652">
        <v>0</v>
      </c>
      <c r="S15" s="653">
        <v>3311295586.2176242</v>
      </c>
    </row>
    <row r="16" spans="1:19" s="155" customFormat="1">
      <c r="A16" s="115">
        <v>9</v>
      </c>
      <c r="B16" s="171" t="s">
        <v>75</v>
      </c>
      <c r="C16" s="651">
        <v>0</v>
      </c>
      <c r="D16" s="651">
        <v>0</v>
      </c>
      <c r="E16" s="651">
        <v>0</v>
      </c>
      <c r="F16" s="651">
        <v>0</v>
      </c>
      <c r="G16" s="651">
        <v>3293781586.1900983</v>
      </c>
      <c r="H16" s="651">
        <v>18762709.9947</v>
      </c>
      <c r="I16" s="651">
        <v>0</v>
      </c>
      <c r="J16" s="651">
        <v>0</v>
      </c>
      <c r="K16" s="651">
        <v>0</v>
      </c>
      <c r="L16" s="651">
        <v>0</v>
      </c>
      <c r="M16" s="651">
        <v>0</v>
      </c>
      <c r="N16" s="651">
        <v>0</v>
      </c>
      <c r="O16" s="651">
        <v>0</v>
      </c>
      <c r="P16" s="651">
        <v>0</v>
      </c>
      <c r="Q16" s="651">
        <v>0</v>
      </c>
      <c r="R16" s="652">
        <v>0</v>
      </c>
      <c r="S16" s="653">
        <v>1159390503.6646793</v>
      </c>
    </row>
    <row r="17" spans="1:19" s="155" customFormat="1">
      <c r="A17" s="115">
        <v>10</v>
      </c>
      <c r="B17" s="171" t="s">
        <v>69</v>
      </c>
      <c r="C17" s="651">
        <v>0</v>
      </c>
      <c r="D17" s="651">
        <v>0</v>
      </c>
      <c r="E17" s="651">
        <v>0</v>
      </c>
      <c r="F17" s="651">
        <v>0</v>
      </c>
      <c r="G17" s="651">
        <v>0</v>
      </c>
      <c r="H17" s="651">
        <v>0</v>
      </c>
      <c r="I17" s="651">
        <v>27668642.59590001</v>
      </c>
      <c r="J17" s="651">
        <v>140000</v>
      </c>
      <c r="K17" s="651">
        <v>0</v>
      </c>
      <c r="L17" s="651">
        <v>0</v>
      </c>
      <c r="M17" s="651">
        <v>100170360.2666</v>
      </c>
      <c r="N17" s="651">
        <v>980787.34329999995</v>
      </c>
      <c r="O17" s="651">
        <v>9988118.4365000017</v>
      </c>
      <c r="P17" s="651">
        <v>1050600.7064</v>
      </c>
      <c r="Q17" s="651">
        <v>0</v>
      </c>
      <c r="R17" s="652">
        <v>0</v>
      </c>
      <c r="S17" s="653">
        <v>131613547.6222</v>
      </c>
    </row>
    <row r="18" spans="1:19" s="155" customFormat="1">
      <c r="A18" s="115">
        <v>11</v>
      </c>
      <c r="B18" s="171" t="s">
        <v>70</v>
      </c>
      <c r="C18" s="651">
        <v>0</v>
      </c>
      <c r="D18" s="651">
        <v>0</v>
      </c>
      <c r="E18" s="651">
        <v>0</v>
      </c>
      <c r="F18" s="651">
        <v>0</v>
      </c>
      <c r="G18" s="651">
        <v>0</v>
      </c>
      <c r="H18" s="651">
        <v>0</v>
      </c>
      <c r="I18" s="651">
        <v>0</v>
      </c>
      <c r="J18" s="651">
        <v>0</v>
      </c>
      <c r="K18" s="651">
        <v>0</v>
      </c>
      <c r="L18" s="651">
        <v>0</v>
      </c>
      <c r="M18" s="651">
        <v>756382961.35809994</v>
      </c>
      <c r="N18" s="651">
        <v>0</v>
      </c>
      <c r="O18" s="651">
        <v>517514212.98200005</v>
      </c>
      <c r="P18" s="651">
        <v>0</v>
      </c>
      <c r="Q18" s="651">
        <v>8300633.8080000002</v>
      </c>
      <c r="R18" s="652">
        <v>0</v>
      </c>
      <c r="S18" s="653">
        <v>1553405865.3511</v>
      </c>
    </row>
    <row r="19" spans="1:19" s="155" customFormat="1">
      <c r="A19" s="115">
        <v>12</v>
      </c>
      <c r="B19" s="171" t="s">
        <v>71</v>
      </c>
      <c r="C19" s="651">
        <v>0</v>
      </c>
      <c r="D19" s="651">
        <v>0</v>
      </c>
      <c r="E19" s="651">
        <v>0</v>
      </c>
      <c r="F19" s="651">
        <v>0</v>
      </c>
      <c r="G19" s="651">
        <v>0</v>
      </c>
      <c r="H19" s="651">
        <v>0</v>
      </c>
      <c r="I19" s="651">
        <v>0</v>
      </c>
      <c r="J19" s="651">
        <v>0</v>
      </c>
      <c r="K19" s="651">
        <v>0</v>
      </c>
      <c r="L19" s="651">
        <v>0</v>
      </c>
      <c r="M19" s="651">
        <v>0</v>
      </c>
      <c r="N19" s="651">
        <v>0</v>
      </c>
      <c r="O19" s="651">
        <v>0</v>
      </c>
      <c r="P19" s="651">
        <v>0</v>
      </c>
      <c r="Q19" s="651">
        <v>0</v>
      </c>
      <c r="R19" s="652">
        <v>0</v>
      </c>
      <c r="S19" s="653">
        <v>0</v>
      </c>
    </row>
    <row r="20" spans="1:19" s="155" customFormat="1">
      <c r="A20" s="115">
        <v>13</v>
      </c>
      <c r="B20" s="171" t="s">
        <v>72</v>
      </c>
      <c r="C20" s="651">
        <v>0</v>
      </c>
      <c r="D20" s="651">
        <v>0</v>
      </c>
      <c r="E20" s="651">
        <v>0</v>
      </c>
      <c r="F20" s="651">
        <v>0</v>
      </c>
      <c r="G20" s="651">
        <v>0</v>
      </c>
      <c r="H20" s="651">
        <v>0</v>
      </c>
      <c r="I20" s="651">
        <v>0</v>
      </c>
      <c r="J20" s="651">
        <v>0</v>
      </c>
      <c r="K20" s="651">
        <v>0</v>
      </c>
      <c r="L20" s="651">
        <v>0</v>
      </c>
      <c r="M20" s="651">
        <v>0</v>
      </c>
      <c r="N20" s="651">
        <v>0</v>
      </c>
      <c r="O20" s="651">
        <v>0</v>
      </c>
      <c r="P20" s="651">
        <v>0</v>
      </c>
      <c r="Q20" s="651">
        <v>0</v>
      </c>
      <c r="R20" s="652">
        <v>0</v>
      </c>
      <c r="S20" s="653">
        <v>0</v>
      </c>
    </row>
    <row r="21" spans="1:19" s="155" customFormat="1">
      <c r="A21" s="115">
        <v>14</v>
      </c>
      <c r="B21" s="171" t="s">
        <v>248</v>
      </c>
      <c r="C21" s="651">
        <v>892398738.6400001</v>
      </c>
      <c r="D21" s="651">
        <v>0</v>
      </c>
      <c r="E21" s="651">
        <v>0</v>
      </c>
      <c r="F21" s="651">
        <v>0</v>
      </c>
      <c r="G21" s="651">
        <v>0</v>
      </c>
      <c r="H21" s="651">
        <v>0</v>
      </c>
      <c r="I21" s="651">
        <v>0</v>
      </c>
      <c r="J21" s="651">
        <v>0</v>
      </c>
      <c r="K21" s="651">
        <v>0</v>
      </c>
      <c r="L21" s="651">
        <v>0</v>
      </c>
      <c r="M21" s="651">
        <v>2669413515.5808983</v>
      </c>
      <c r="N21" s="651">
        <v>43141222.992849492</v>
      </c>
      <c r="O21" s="651">
        <v>0</v>
      </c>
      <c r="P21" s="651">
        <v>0</v>
      </c>
      <c r="Q21" s="651">
        <v>28263068.238338999</v>
      </c>
      <c r="R21" s="652">
        <v>0</v>
      </c>
      <c r="S21" s="653">
        <v>2783212409.1695952</v>
      </c>
    </row>
    <row r="22" spans="1:19" ht="13.5" thickBot="1">
      <c r="A22" s="99"/>
      <c r="B22" s="157" t="s">
        <v>68</v>
      </c>
      <c r="C22" s="654">
        <v>3038498052.8183002</v>
      </c>
      <c r="D22" s="654">
        <v>0</v>
      </c>
      <c r="E22" s="654">
        <v>1342263538.1027005</v>
      </c>
      <c r="F22" s="654">
        <v>3574195.1932000001</v>
      </c>
      <c r="G22" s="654">
        <v>3293781586.1900983</v>
      </c>
      <c r="H22" s="654">
        <v>18762709.9947</v>
      </c>
      <c r="I22" s="654">
        <v>239456881.7859</v>
      </c>
      <c r="J22" s="654">
        <v>168147461.67910001</v>
      </c>
      <c r="K22" s="654">
        <v>4308059411.2032986</v>
      </c>
      <c r="L22" s="654">
        <v>107001370.42019999</v>
      </c>
      <c r="M22" s="654">
        <v>12021341973.538498</v>
      </c>
      <c r="N22" s="654">
        <v>1016328370.7611234</v>
      </c>
      <c r="O22" s="654">
        <v>527502331.41850007</v>
      </c>
      <c r="P22" s="654">
        <v>1050600.7064</v>
      </c>
      <c r="Q22" s="654">
        <v>36563702.046338998</v>
      </c>
      <c r="R22" s="654">
        <v>0</v>
      </c>
      <c r="S22" s="655">
        <v>18865564805.876801</v>
      </c>
    </row>
    <row r="25" spans="1:19">
      <c r="C25" s="702"/>
      <c r="D25" s="702"/>
      <c r="E25" s="702"/>
      <c r="F25" s="702"/>
      <c r="G25" s="702"/>
      <c r="H25" s="702"/>
      <c r="I25" s="702"/>
      <c r="J25" s="702"/>
      <c r="K25" s="702"/>
      <c r="L25" s="702"/>
      <c r="M25" s="702"/>
      <c r="N25" s="702"/>
      <c r="O25" s="702"/>
      <c r="P25" s="702"/>
      <c r="Q25" s="702"/>
      <c r="R25" s="702"/>
      <c r="S25" s="702"/>
    </row>
    <row r="26" spans="1:19">
      <c r="C26" s="702"/>
      <c r="D26" s="702"/>
      <c r="E26" s="702"/>
      <c r="F26" s="702"/>
      <c r="G26" s="702"/>
      <c r="H26" s="702"/>
      <c r="I26" s="702"/>
      <c r="J26" s="702"/>
      <c r="K26" s="702"/>
      <c r="L26" s="702"/>
      <c r="M26" s="702"/>
      <c r="N26" s="702"/>
      <c r="O26" s="702"/>
      <c r="P26" s="702"/>
      <c r="Q26" s="702"/>
      <c r="R26" s="702"/>
      <c r="S26" s="702"/>
    </row>
    <row r="27" spans="1:19">
      <c r="C27" s="702"/>
      <c r="D27" s="702"/>
      <c r="E27" s="702"/>
      <c r="F27" s="702"/>
      <c r="G27" s="702"/>
      <c r="H27" s="702"/>
      <c r="I27" s="702"/>
      <c r="J27" s="702"/>
      <c r="K27" s="702"/>
      <c r="L27" s="702"/>
      <c r="M27" s="702"/>
      <c r="N27" s="702"/>
      <c r="O27" s="702"/>
      <c r="P27" s="702"/>
      <c r="Q27" s="702"/>
      <c r="R27" s="702"/>
      <c r="S27" s="702"/>
    </row>
    <row r="28" spans="1:19">
      <c r="C28" s="702"/>
      <c r="D28" s="702"/>
      <c r="E28" s="702"/>
      <c r="F28" s="702"/>
      <c r="G28" s="702"/>
      <c r="H28" s="702"/>
      <c r="I28" s="702"/>
      <c r="J28" s="702"/>
      <c r="K28" s="702"/>
      <c r="L28" s="702"/>
      <c r="M28" s="702"/>
      <c r="N28" s="702"/>
      <c r="O28" s="702"/>
      <c r="P28" s="702"/>
      <c r="Q28" s="702"/>
      <c r="R28" s="702"/>
      <c r="S28" s="702"/>
    </row>
    <row r="29" spans="1:19">
      <c r="C29" s="702"/>
      <c r="D29" s="702"/>
      <c r="E29" s="702"/>
      <c r="F29" s="702"/>
      <c r="G29" s="702"/>
      <c r="H29" s="702"/>
      <c r="I29" s="702"/>
      <c r="J29" s="702"/>
      <c r="K29" s="702"/>
      <c r="L29" s="702"/>
      <c r="M29" s="702"/>
      <c r="N29" s="702"/>
      <c r="O29" s="702"/>
      <c r="P29" s="702"/>
      <c r="Q29" s="702"/>
      <c r="R29" s="702"/>
      <c r="S29" s="702"/>
    </row>
    <row r="30" spans="1:19">
      <c r="C30" s="702"/>
      <c r="D30" s="702"/>
      <c r="E30" s="702"/>
      <c r="F30" s="702"/>
      <c r="G30" s="702"/>
      <c r="H30" s="702"/>
      <c r="I30" s="702"/>
      <c r="J30" s="702"/>
      <c r="K30" s="702"/>
      <c r="L30" s="702"/>
      <c r="M30" s="702"/>
      <c r="N30" s="702"/>
      <c r="O30" s="702"/>
      <c r="P30" s="702"/>
      <c r="Q30" s="702"/>
      <c r="R30" s="702"/>
      <c r="S30" s="702"/>
    </row>
    <row r="31" spans="1:19">
      <c r="C31" s="702"/>
      <c r="D31" s="702"/>
      <c r="E31" s="702"/>
      <c r="F31" s="702"/>
      <c r="G31" s="702"/>
      <c r="H31" s="702"/>
      <c r="I31" s="702"/>
      <c r="J31" s="702"/>
      <c r="K31" s="702"/>
      <c r="L31" s="702"/>
      <c r="M31" s="702"/>
      <c r="N31" s="702"/>
      <c r="O31" s="702"/>
      <c r="P31" s="702"/>
      <c r="Q31" s="702"/>
      <c r="R31" s="702"/>
      <c r="S31" s="702"/>
    </row>
    <row r="32" spans="1:19">
      <c r="C32" s="702"/>
      <c r="D32" s="702"/>
      <c r="E32" s="702"/>
      <c r="F32" s="702"/>
      <c r="G32" s="702"/>
      <c r="H32" s="702"/>
      <c r="I32" s="702"/>
      <c r="J32" s="702"/>
      <c r="K32" s="702"/>
      <c r="L32" s="702"/>
      <c r="M32" s="702"/>
      <c r="N32" s="702"/>
      <c r="O32" s="702"/>
      <c r="P32" s="702"/>
      <c r="Q32" s="702"/>
      <c r="R32" s="702"/>
      <c r="S32" s="702"/>
    </row>
    <row r="33" spans="3:19">
      <c r="C33" s="702"/>
      <c r="D33" s="702"/>
      <c r="E33" s="702"/>
      <c r="F33" s="702"/>
      <c r="G33" s="702"/>
      <c r="H33" s="702"/>
      <c r="I33" s="702"/>
      <c r="J33" s="702"/>
      <c r="K33" s="702"/>
      <c r="L33" s="702"/>
      <c r="M33" s="702"/>
      <c r="N33" s="702"/>
      <c r="O33" s="702"/>
      <c r="P33" s="702"/>
      <c r="Q33" s="702"/>
      <c r="R33" s="702"/>
      <c r="S33" s="702"/>
    </row>
    <row r="34" spans="3:19">
      <c r="C34" s="702"/>
      <c r="D34" s="702"/>
      <c r="E34" s="702"/>
      <c r="F34" s="702"/>
      <c r="G34" s="702"/>
      <c r="H34" s="702"/>
      <c r="I34" s="702"/>
      <c r="J34" s="702"/>
      <c r="K34" s="702"/>
      <c r="L34" s="702"/>
      <c r="M34" s="702"/>
      <c r="N34" s="702"/>
      <c r="O34" s="702"/>
      <c r="P34" s="702"/>
      <c r="Q34" s="702"/>
      <c r="R34" s="702"/>
      <c r="S34" s="702"/>
    </row>
    <row r="35" spans="3:19">
      <c r="C35" s="702"/>
      <c r="D35" s="702"/>
      <c r="E35" s="702"/>
      <c r="F35" s="702"/>
      <c r="G35" s="702"/>
      <c r="H35" s="702"/>
      <c r="I35" s="702"/>
      <c r="J35" s="702"/>
      <c r="K35" s="702"/>
      <c r="L35" s="702"/>
      <c r="M35" s="702"/>
      <c r="N35" s="702"/>
      <c r="O35" s="702"/>
      <c r="P35" s="702"/>
      <c r="Q35" s="702"/>
      <c r="R35" s="702"/>
      <c r="S35" s="702"/>
    </row>
    <row r="36" spans="3:19">
      <c r="C36" s="702"/>
      <c r="D36" s="702"/>
      <c r="E36" s="702"/>
      <c r="F36" s="702"/>
      <c r="G36" s="702"/>
      <c r="H36" s="702"/>
      <c r="I36" s="702"/>
      <c r="J36" s="702"/>
      <c r="K36" s="702"/>
      <c r="L36" s="702"/>
      <c r="M36" s="702"/>
      <c r="N36" s="702"/>
      <c r="O36" s="702"/>
      <c r="P36" s="702"/>
      <c r="Q36" s="702"/>
      <c r="R36" s="702"/>
      <c r="S36" s="702"/>
    </row>
    <row r="37" spans="3:19">
      <c r="C37" s="702"/>
      <c r="D37" s="702"/>
      <c r="E37" s="702"/>
      <c r="F37" s="702"/>
      <c r="G37" s="702"/>
      <c r="H37" s="702"/>
      <c r="I37" s="702"/>
      <c r="J37" s="702"/>
      <c r="K37" s="702"/>
      <c r="L37" s="702"/>
      <c r="M37" s="702"/>
      <c r="N37" s="702"/>
      <c r="O37" s="702"/>
      <c r="P37" s="702"/>
      <c r="Q37" s="702"/>
      <c r="R37" s="702"/>
      <c r="S37" s="702"/>
    </row>
    <row r="38" spans="3:19">
      <c r="C38" s="702"/>
      <c r="D38" s="702"/>
      <c r="E38" s="702"/>
      <c r="F38" s="702"/>
      <c r="G38" s="702"/>
      <c r="H38" s="702"/>
      <c r="I38" s="702"/>
      <c r="J38" s="702"/>
      <c r="K38" s="702"/>
      <c r="L38" s="702"/>
      <c r="M38" s="702"/>
      <c r="N38" s="702"/>
      <c r="O38" s="702"/>
      <c r="P38" s="702"/>
      <c r="Q38" s="702"/>
      <c r="R38" s="702"/>
      <c r="S38" s="702"/>
    </row>
    <row r="39" spans="3:19">
      <c r="C39" s="702"/>
      <c r="D39" s="702"/>
      <c r="E39" s="702"/>
      <c r="F39" s="702"/>
      <c r="G39" s="702"/>
      <c r="H39" s="702"/>
      <c r="I39" s="702"/>
      <c r="J39" s="702"/>
      <c r="K39" s="702"/>
      <c r="L39" s="702"/>
      <c r="M39" s="702"/>
      <c r="N39" s="702"/>
      <c r="O39" s="702"/>
      <c r="P39" s="702"/>
      <c r="Q39" s="702"/>
      <c r="R39" s="702"/>
      <c r="S39" s="702"/>
    </row>
    <row r="40" spans="3:19">
      <c r="C40" s="302"/>
    </row>
    <row r="41" spans="3:19">
      <c r="C41" s="302"/>
    </row>
    <row r="42" spans="3:19">
      <c r="C42" s="30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37"/>
  <sheetViews>
    <sheetView zoomScale="85" zoomScaleNormal="85" workbookViewId="0">
      <pane xSplit="2" ySplit="6" topLeftCell="C7" activePane="bottomRight" state="frozen"/>
      <selection pane="topRight"/>
      <selection pane="bottomLeft"/>
      <selection pane="bottomRight"/>
    </sheetView>
  </sheetViews>
  <sheetFormatPr defaultColWidth="9.140625" defaultRowHeight="12.75"/>
  <cols>
    <col min="1" max="1" width="10.5703125" style="2" bestFit="1" customWidth="1"/>
    <col min="2" max="2" width="101.140625" style="2" bestFit="1" customWidth="1"/>
    <col min="3" max="3" width="17" style="2" bestFit="1" customWidth="1"/>
    <col min="4" max="4" width="19.42578125" style="2" bestFit="1" customWidth="1"/>
    <col min="5" max="5" width="30.5703125" style="2" bestFit="1" customWidth="1"/>
    <col min="6" max="6" width="29.140625" style="2" customWidth="1"/>
    <col min="7" max="7" width="28.5703125" style="2" customWidth="1"/>
    <col min="8" max="8" width="22.42578125" style="2" customWidth="1"/>
    <col min="9" max="9" width="16.42578125" style="2" customWidth="1"/>
    <col min="10" max="10" width="14.5703125" style="2" customWidth="1"/>
    <col min="11" max="11" width="15.5703125" style="2" customWidth="1"/>
    <col min="12" max="12" width="13.42578125" style="2" customWidth="1"/>
    <col min="13" max="13" width="20.85546875" style="2" customWidth="1"/>
    <col min="14" max="14" width="19.42578125" style="2" customWidth="1"/>
    <col min="15" max="15" width="18.42578125" style="2" customWidth="1"/>
    <col min="16" max="16" width="19" style="2" customWidth="1"/>
    <col min="17" max="17" width="20.425781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1"/>
  </cols>
  <sheetData>
    <row r="1" spans="1:22" s="727" customFormat="1">
      <c r="A1" s="716" t="s">
        <v>188</v>
      </c>
      <c r="B1" s="716" t="str">
        <f>Info!C2</f>
        <v>სს თიბისი ბანკი</v>
      </c>
      <c r="C1" s="716"/>
      <c r="D1" s="716"/>
      <c r="E1" s="716"/>
      <c r="F1" s="716"/>
      <c r="G1" s="716"/>
      <c r="H1" s="716"/>
      <c r="I1" s="716"/>
      <c r="J1" s="716"/>
      <c r="K1" s="716"/>
      <c r="L1" s="716"/>
      <c r="M1" s="716"/>
      <c r="N1" s="716"/>
      <c r="O1" s="716"/>
      <c r="P1" s="716"/>
      <c r="Q1" s="716"/>
      <c r="R1" s="716"/>
      <c r="S1" s="716"/>
      <c r="T1" s="716"/>
      <c r="U1" s="716"/>
      <c r="V1" s="716"/>
    </row>
    <row r="2" spans="1:22" s="727" customFormat="1">
      <c r="A2" s="716" t="s">
        <v>189</v>
      </c>
      <c r="B2" s="695">
        <f>'1. key ratios'!B2</f>
        <v>44742</v>
      </c>
      <c r="C2" s="716"/>
      <c r="D2" s="716"/>
      <c r="E2" s="716"/>
      <c r="F2" s="716"/>
      <c r="G2" s="716"/>
      <c r="H2" s="716"/>
      <c r="I2" s="716"/>
      <c r="J2" s="716"/>
      <c r="K2" s="716"/>
      <c r="L2" s="716"/>
      <c r="M2" s="716"/>
      <c r="N2" s="716"/>
      <c r="O2" s="716"/>
      <c r="P2" s="716"/>
      <c r="Q2" s="716"/>
      <c r="R2" s="716"/>
      <c r="S2" s="716"/>
      <c r="T2" s="716"/>
      <c r="U2" s="716"/>
      <c r="V2" s="716"/>
    </row>
    <row r="4" spans="1:22" ht="27.75" thickBot="1">
      <c r="A4" s="2" t="s">
        <v>415</v>
      </c>
      <c r="B4" s="275" t="s">
        <v>457</v>
      </c>
      <c r="V4" s="197" t="s">
        <v>93</v>
      </c>
    </row>
    <row r="5" spans="1:22">
      <c r="A5" s="97"/>
      <c r="B5" s="98"/>
      <c r="C5" s="793" t="s">
        <v>198</v>
      </c>
      <c r="D5" s="794"/>
      <c r="E5" s="794"/>
      <c r="F5" s="794"/>
      <c r="G5" s="794"/>
      <c r="H5" s="794"/>
      <c r="I5" s="794"/>
      <c r="J5" s="794"/>
      <c r="K5" s="794"/>
      <c r="L5" s="795"/>
      <c r="M5" s="793" t="s">
        <v>199</v>
      </c>
      <c r="N5" s="794"/>
      <c r="O5" s="794"/>
      <c r="P5" s="794"/>
      <c r="Q5" s="794"/>
      <c r="R5" s="794"/>
      <c r="S5" s="795"/>
      <c r="T5" s="798" t="s">
        <v>455</v>
      </c>
      <c r="U5" s="798" t="s">
        <v>454</v>
      </c>
      <c r="V5" s="796" t="s">
        <v>200</v>
      </c>
    </row>
    <row r="6" spans="1:22" s="65" customFormat="1" ht="127.5">
      <c r="A6" s="113"/>
      <c r="B6" s="173"/>
      <c r="C6" s="95" t="s">
        <v>201</v>
      </c>
      <c r="D6" s="94" t="s">
        <v>202</v>
      </c>
      <c r="E6" s="91" t="s">
        <v>203</v>
      </c>
      <c r="F6" s="276" t="s">
        <v>449</v>
      </c>
      <c r="G6" s="94" t="s">
        <v>204</v>
      </c>
      <c r="H6" s="94" t="s">
        <v>205</v>
      </c>
      <c r="I6" s="94" t="s">
        <v>206</v>
      </c>
      <c r="J6" s="94" t="s">
        <v>247</v>
      </c>
      <c r="K6" s="94" t="s">
        <v>207</v>
      </c>
      <c r="L6" s="96" t="s">
        <v>208</v>
      </c>
      <c r="M6" s="95" t="s">
        <v>209</v>
      </c>
      <c r="N6" s="94" t="s">
        <v>210</v>
      </c>
      <c r="O6" s="94" t="s">
        <v>211</v>
      </c>
      <c r="P6" s="94" t="s">
        <v>212</v>
      </c>
      <c r="Q6" s="94" t="s">
        <v>213</v>
      </c>
      <c r="R6" s="94" t="s">
        <v>214</v>
      </c>
      <c r="S6" s="96" t="s">
        <v>215</v>
      </c>
      <c r="T6" s="799"/>
      <c r="U6" s="799"/>
      <c r="V6" s="797"/>
    </row>
    <row r="7" spans="1:22" s="155" customFormat="1">
      <c r="A7" s="156">
        <v>1</v>
      </c>
      <c r="B7" s="154" t="s">
        <v>216</v>
      </c>
      <c r="C7" s="656">
        <v>0</v>
      </c>
      <c r="D7" s="651">
        <v>0</v>
      </c>
      <c r="E7" s="651">
        <v>0</v>
      </c>
      <c r="F7" s="651">
        <v>0</v>
      </c>
      <c r="G7" s="651">
        <v>0</v>
      </c>
      <c r="H7" s="651">
        <v>0</v>
      </c>
      <c r="I7" s="651">
        <v>0</v>
      </c>
      <c r="J7" s="651">
        <v>0</v>
      </c>
      <c r="K7" s="651">
        <v>0</v>
      </c>
      <c r="L7" s="653">
        <v>0</v>
      </c>
      <c r="M7" s="656">
        <v>0</v>
      </c>
      <c r="N7" s="651">
        <v>0</v>
      </c>
      <c r="O7" s="651">
        <v>0</v>
      </c>
      <c r="P7" s="651">
        <v>0</v>
      </c>
      <c r="Q7" s="651">
        <v>0</v>
      </c>
      <c r="R7" s="651">
        <v>0</v>
      </c>
      <c r="S7" s="653">
        <v>0</v>
      </c>
      <c r="T7" s="657">
        <v>0</v>
      </c>
      <c r="U7" s="658">
        <v>0</v>
      </c>
      <c r="V7" s="262">
        <v>0</v>
      </c>
    </row>
    <row r="8" spans="1:22" s="155" customFormat="1">
      <c r="A8" s="156">
        <v>2</v>
      </c>
      <c r="B8" s="154" t="s">
        <v>217</v>
      </c>
      <c r="C8" s="656">
        <v>0</v>
      </c>
      <c r="D8" s="651">
        <v>0</v>
      </c>
      <c r="E8" s="651">
        <v>0</v>
      </c>
      <c r="F8" s="651">
        <v>0</v>
      </c>
      <c r="G8" s="651">
        <v>0</v>
      </c>
      <c r="H8" s="651">
        <v>0</v>
      </c>
      <c r="I8" s="651">
        <v>0</v>
      </c>
      <c r="J8" s="651">
        <v>0</v>
      </c>
      <c r="K8" s="651">
        <v>0</v>
      </c>
      <c r="L8" s="653">
        <v>0</v>
      </c>
      <c r="M8" s="656">
        <v>0</v>
      </c>
      <c r="N8" s="651">
        <v>0</v>
      </c>
      <c r="O8" s="651">
        <v>0</v>
      </c>
      <c r="P8" s="651">
        <v>0</v>
      </c>
      <c r="Q8" s="651">
        <v>0</v>
      </c>
      <c r="R8" s="651">
        <v>0</v>
      </c>
      <c r="S8" s="653">
        <v>0</v>
      </c>
      <c r="T8" s="658">
        <v>0</v>
      </c>
      <c r="U8" s="658">
        <v>0</v>
      </c>
      <c r="V8" s="262">
        <v>0</v>
      </c>
    </row>
    <row r="9" spans="1:22" s="155" customFormat="1">
      <c r="A9" s="156">
        <v>3</v>
      </c>
      <c r="B9" s="154" t="s">
        <v>218</v>
      </c>
      <c r="C9" s="656">
        <v>0</v>
      </c>
      <c r="D9" s="651">
        <v>0</v>
      </c>
      <c r="E9" s="651">
        <v>0</v>
      </c>
      <c r="F9" s="651">
        <v>0</v>
      </c>
      <c r="G9" s="651">
        <v>0</v>
      </c>
      <c r="H9" s="651">
        <v>0</v>
      </c>
      <c r="I9" s="651">
        <v>0</v>
      </c>
      <c r="J9" s="651">
        <v>0</v>
      </c>
      <c r="K9" s="651">
        <v>0</v>
      </c>
      <c r="L9" s="653">
        <v>0</v>
      </c>
      <c r="M9" s="656">
        <v>0</v>
      </c>
      <c r="N9" s="651">
        <v>0</v>
      </c>
      <c r="O9" s="651">
        <v>0</v>
      </c>
      <c r="P9" s="651">
        <v>0</v>
      </c>
      <c r="Q9" s="651">
        <v>0</v>
      </c>
      <c r="R9" s="651">
        <v>0</v>
      </c>
      <c r="S9" s="653">
        <v>0</v>
      </c>
      <c r="T9" s="658">
        <v>0</v>
      </c>
      <c r="U9" s="658">
        <v>0</v>
      </c>
      <c r="V9" s="262">
        <v>0</v>
      </c>
    </row>
    <row r="10" spans="1:22" s="155" customFormat="1">
      <c r="A10" s="156">
        <v>4</v>
      </c>
      <c r="B10" s="154" t="s">
        <v>219</v>
      </c>
      <c r="C10" s="656">
        <v>0</v>
      </c>
      <c r="D10" s="651">
        <v>0</v>
      </c>
      <c r="E10" s="651">
        <v>0</v>
      </c>
      <c r="F10" s="651">
        <v>0</v>
      </c>
      <c r="G10" s="651">
        <v>0</v>
      </c>
      <c r="H10" s="651">
        <v>0</v>
      </c>
      <c r="I10" s="651">
        <v>0</v>
      </c>
      <c r="J10" s="651">
        <v>0</v>
      </c>
      <c r="K10" s="651">
        <v>0</v>
      </c>
      <c r="L10" s="653">
        <v>0</v>
      </c>
      <c r="M10" s="656">
        <v>0</v>
      </c>
      <c r="N10" s="651">
        <v>0</v>
      </c>
      <c r="O10" s="651">
        <v>0</v>
      </c>
      <c r="P10" s="651">
        <v>0</v>
      </c>
      <c r="Q10" s="651">
        <v>0</v>
      </c>
      <c r="R10" s="651">
        <v>0</v>
      </c>
      <c r="S10" s="653">
        <v>0</v>
      </c>
      <c r="T10" s="658">
        <v>0</v>
      </c>
      <c r="U10" s="658">
        <v>0</v>
      </c>
      <c r="V10" s="262">
        <v>0</v>
      </c>
    </row>
    <row r="11" spans="1:22" s="155" customFormat="1">
      <c r="A11" s="156">
        <v>5</v>
      </c>
      <c r="B11" s="154" t="s">
        <v>220</v>
      </c>
      <c r="C11" s="656">
        <v>0</v>
      </c>
      <c r="D11" s="651">
        <v>0</v>
      </c>
      <c r="E11" s="651">
        <v>0</v>
      </c>
      <c r="F11" s="651">
        <v>0</v>
      </c>
      <c r="G11" s="651">
        <v>0</v>
      </c>
      <c r="H11" s="651">
        <v>0</v>
      </c>
      <c r="I11" s="651">
        <v>0</v>
      </c>
      <c r="J11" s="651">
        <v>0</v>
      </c>
      <c r="K11" s="651">
        <v>0</v>
      </c>
      <c r="L11" s="653">
        <v>0</v>
      </c>
      <c r="M11" s="656">
        <v>0</v>
      </c>
      <c r="N11" s="651">
        <v>0</v>
      </c>
      <c r="O11" s="651">
        <v>0</v>
      </c>
      <c r="P11" s="651">
        <v>0</v>
      </c>
      <c r="Q11" s="651">
        <v>0</v>
      </c>
      <c r="R11" s="651">
        <v>0</v>
      </c>
      <c r="S11" s="653">
        <v>0</v>
      </c>
      <c r="T11" s="658">
        <v>0</v>
      </c>
      <c r="U11" s="658">
        <v>0</v>
      </c>
      <c r="V11" s="262">
        <v>0</v>
      </c>
    </row>
    <row r="12" spans="1:22" s="155" customFormat="1">
      <c r="A12" s="156">
        <v>6</v>
      </c>
      <c r="B12" s="154" t="s">
        <v>221</v>
      </c>
      <c r="C12" s="656">
        <v>0</v>
      </c>
      <c r="D12" s="651">
        <v>58153453.101260006</v>
      </c>
      <c r="E12" s="651">
        <v>0</v>
      </c>
      <c r="F12" s="651">
        <v>0</v>
      </c>
      <c r="G12" s="651">
        <v>0</v>
      </c>
      <c r="H12" s="651">
        <v>0</v>
      </c>
      <c r="I12" s="651">
        <v>0</v>
      </c>
      <c r="J12" s="651">
        <v>0</v>
      </c>
      <c r="K12" s="651">
        <v>0</v>
      </c>
      <c r="L12" s="653">
        <v>0</v>
      </c>
      <c r="M12" s="656">
        <v>0</v>
      </c>
      <c r="N12" s="651">
        <v>0</v>
      </c>
      <c r="O12" s="651">
        <v>0</v>
      </c>
      <c r="P12" s="651">
        <v>0</v>
      </c>
      <c r="Q12" s="651">
        <v>0</v>
      </c>
      <c r="R12" s="651">
        <v>4001807.1757</v>
      </c>
      <c r="S12" s="653">
        <v>0</v>
      </c>
      <c r="T12" s="658">
        <v>58153453.101260006</v>
      </c>
      <c r="U12" s="658">
        <v>3779348.3497000001</v>
      </c>
      <c r="V12" s="262">
        <v>62155260.276960008</v>
      </c>
    </row>
    <row r="13" spans="1:22" s="155" customFormat="1">
      <c r="A13" s="156">
        <v>7</v>
      </c>
      <c r="B13" s="154" t="s">
        <v>73</v>
      </c>
      <c r="C13" s="656">
        <v>0</v>
      </c>
      <c r="D13" s="651">
        <v>152669056.07090002</v>
      </c>
      <c r="E13" s="651">
        <v>0</v>
      </c>
      <c r="F13" s="651">
        <v>0</v>
      </c>
      <c r="G13" s="651">
        <v>0</v>
      </c>
      <c r="H13" s="651">
        <v>0</v>
      </c>
      <c r="I13" s="651">
        <v>0</v>
      </c>
      <c r="J13" s="651">
        <v>0</v>
      </c>
      <c r="K13" s="651">
        <v>0</v>
      </c>
      <c r="L13" s="653">
        <v>0</v>
      </c>
      <c r="M13" s="656">
        <v>13914411.4684</v>
      </c>
      <c r="N13" s="651">
        <v>0</v>
      </c>
      <c r="O13" s="651">
        <v>45112698.080900006</v>
      </c>
      <c r="P13" s="651">
        <v>0</v>
      </c>
      <c r="Q13" s="651">
        <v>0</v>
      </c>
      <c r="R13" s="651">
        <v>88545891.079400003</v>
      </c>
      <c r="S13" s="653">
        <v>0</v>
      </c>
      <c r="T13" s="658">
        <v>152288900.38450003</v>
      </c>
      <c r="U13" s="658">
        <v>147953156.31510001</v>
      </c>
      <c r="V13" s="262">
        <v>300242056.69960004</v>
      </c>
    </row>
    <row r="14" spans="1:22" s="155" customFormat="1">
      <c r="A14" s="156">
        <v>8</v>
      </c>
      <c r="B14" s="154" t="s">
        <v>74</v>
      </c>
      <c r="C14" s="656">
        <v>0</v>
      </c>
      <c r="D14" s="651">
        <v>46593128.800299995</v>
      </c>
      <c r="E14" s="651">
        <v>0</v>
      </c>
      <c r="F14" s="651">
        <v>0</v>
      </c>
      <c r="G14" s="651">
        <v>0</v>
      </c>
      <c r="H14" s="651">
        <v>0</v>
      </c>
      <c r="I14" s="651">
        <v>0</v>
      </c>
      <c r="J14" s="651">
        <v>0</v>
      </c>
      <c r="K14" s="651">
        <v>0</v>
      </c>
      <c r="L14" s="653">
        <v>0</v>
      </c>
      <c r="M14" s="656">
        <v>0</v>
      </c>
      <c r="N14" s="651">
        <v>0</v>
      </c>
      <c r="O14" s="651">
        <v>2804481.3920999998</v>
      </c>
      <c r="P14" s="651">
        <v>0</v>
      </c>
      <c r="Q14" s="651">
        <v>0</v>
      </c>
      <c r="R14" s="651">
        <v>0</v>
      </c>
      <c r="S14" s="653">
        <v>0</v>
      </c>
      <c r="T14" s="658">
        <v>41494613.007399991</v>
      </c>
      <c r="U14" s="658">
        <v>8938647.8910000008</v>
      </c>
      <c r="V14" s="262">
        <v>49397610.192399994</v>
      </c>
    </row>
    <row r="15" spans="1:22" s="155" customFormat="1">
      <c r="A15" s="156">
        <v>9</v>
      </c>
      <c r="B15" s="154" t="s">
        <v>75</v>
      </c>
      <c r="C15" s="656">
        <v>0</v>
      </c>
      <c r="D15" s="651">
        <v>5448370.4760000007</v>
      </c>
      <c r="E15" s="651">
        <v>0</v>
      </c>
      <c r="F15" s="651">
        <v>0</v>
      </c>
      <c r="G15" s="651">
        <v>0</v>
      </c>
      <c r="H15" s="651">
        <v>0</v>
      </c>
      <c r="I15" s="651">
        <v>0</v>
      </c>
      <c r="J15" s="651">
        <v>0</v>
      </c>
      <c r="K15" s="651">
        <v>0</v>
      </c>
      <c r="L15" s="653">
        <v>0</v>
      </c>
      <c r="M15" s="656">
        <v>1035650.706</v>
      </c>
      <c r="N15" s="651">
        <v>0</v>
      </c>
      <c r="O15" s="651">
        <v>95887.4951</v>
      </c>
      <c r="P15" s="651">
        <v>0</v>
      </c>
      <c r="Q15" s="651">
        <v>0</v>
      </c>
      <c r="R15" s="651">
        <v>0</v>
      </c>
      <c r="S15" s="653">
        <v>0</v>
      </c>
      <c r="T15" s="658">
        <v>4786454.9447000008</v>
      </c>
      <c r="U15" s="658">
        <v>769476.48230000003</v>
      </c>
      <c r="V15" s="262">
        <v>6579908.6771000009</v>
      </c>
    </row>
    <row r="16" spans="1:22" s="155" customFormat="1">
      <c r="A16" s="156">
        <v>10</v>
      </c>
      <c r="B16" s="154" t="s">
        <v>69</v>
      </c>
      <c r="C16" s="656">
        <v>0</v>
      </c>
      <c r="D16" s="651">
        <v>986017.33110000007</v>
      </c>
      <c r="E16" s="651">
        <v>0</v>
      </c>
      <c r="F16" s="651">
        <v>0</v>
      </c>
      <c r="G16" s="651">
        <v>0</v>
      </c>
      <c r="H16" s="651">
        <v>0</v>
      </c>
      <c r="I16" s="651">
        <v>0</v>
      </c>
      <c r="J16" s="651">
        <v>0</v>
      </c>
      <c r="K16" s="651">
        <v>0</v>
      </c>
      <c r="L16" s="653">
        <v>0</v>
      </c>
      <c r="M16" s="656">
        <v>0</v>
      </c>
      <c r="N16" s="651">
        <v>0</v>
      </c>
      <c r="O16" s="651">
        <v>136502.98550000001</v>
      </c>
      <c r="P16" s="651">
        <v>0</v>
      </c>
      <c r="Q16" s="651">
        <v>0</v>
      </c>
      <c r="R16" s="651">
        <v>0</v>
      </c>
      <c r="S16" s="653">
        <v>0</v>
      </c>
      <c r="T16" s="658">
        <v>676946.49679999996</v>
      </c>
      <c r="U16" s="658">
        <v>476840.21110000001</v>
      </c>
      <c r="V16" s="262">
        <v>1122520.3166</v>
      </c>
    </row>
    <row r="17" spans="1:22" s="155" customFormat="1">
      <c r="A17" s="156">
        <v>11</v>
      </c>
      <c r="B17" s="154" t="s">
        <v>70</v>
      </c>
      <c r="C17" s="656">
        <v>0</v>
      </c>
      <c r="D17" s="651">
        <v>40713599.595200002</v>
      </c>
      <c r="E17" s="651">
        <v>0</v>
      </c>
      <c r="F17" s="651">
        <v>0</v>
      </c>
      <c r="G17" s="651">
        <v>0</v>
      </c>
      <c r="H17" s="651">
        <v>0</v>
      </c>
      <c r="I17" s="651">
        <v>0</v>
      </c>
      <c r="J17" s="651">
        <v>0</v>
      </c>
      <c r="K17" s="651">
        <v>0</v>
      </c>
      <c r="L17" s="653">
        <v>0</v>
      </c>
      <c r="M17" s="656">
        <v>11673.455900000001</v>
      </c>
      <c r="N17" s="651">
        <v>0</v>
      </c>
      <c r="O17" s="651">
        <v>0</v>
      </c>
      <c r="P17" s="651">
        <v>0</v>
      </c>
      <c r="Q17" s="651">
        <v>0</v>
      </c>
      <c r="R17" s="651">
        <v>0</v>
      </c>
      <c r="S17" s="653">
        <v>0</v>
      </c>
      <c r="T17" s="658">
        <v>40713599.595200002</v>
      </c>
      <c r="U17" s="658">
        <v>0</v>
      </c>
      <c r="V17" s="262">
        <v>40725273.051100001</v>
      </c>
    </row>
    <row r="18" spans="1:22" s="155" customFormat="1">
      <c r="A18" s="156">
        <v>12</v>
      </c>
      <c r="B18" s="154" t="s">
        <v>71</v>
      </c>
      <c r="C18" s="656">
        <v>0</v>
      </c>
      <c r="D18" s="651">
        <v>0</v>
      </c>
      <c r="E18" s="651">
        <v>0</v>
      </c>
      <c r="F18" s="651">
        <v>0</v>
      </c>
      <c r="G18" s="651">
        <v>0</v>
      </c>
      <c r="H18" s="651">
        <v>0</v>
      </c>
      <c r="I18" s="651">
        <v>0</v>
      </c>
      <c r="J18" s="651">
        <v>0</v>
      </c>
      <c r="K18" s="651">
        <v>0</v>
      </c>
      <c r="L18" s="653">
        <v>0</v>
      </c>
      <c r="M18" s="656">
        <v>31266.391299999999</v>
      </c>
      <c r="N18" s="651">
        <v>0</v>
      </c>
      <c r="O18" s="651">
        <v>0</v>
      </c>
      <c r="P18" s="651">
        <v>0</v>
      </c>
      <c r="Q18" s="651">
        <v>0</v>
      </c>
      <c r="R18" s="651">
        <v>0</v>
      </c>
      <c r="S18" s="653">
        <v>0</v>
      </c>
      <c r="T18" s="658">
        <v>0</v>
      </c>
      <c r="U18" s="658">
        <v>0</v>
      </c>
      <c r="V18" s="262">
        <v>31266.391299999999</v>
      </c>
    </row>
    <row r="19" spans="1:22" s="155" customFormat="1">
      <c r="A19" s="156">
        <v>13</v>
      </c>
      <c r="B19" s="154" t="s">
        <v>72</v>
      </c>
      <c r="C19" s="656">
        <v>0</v>
      </c>
      <c r="D19" s="651">
        <v>0</v>
      </c>
      <c r="E19" s="651">
        <v>0</v>
      </c>
      <c r="F19" s="651">
        <v>0</v>
      </c>
      <c r="G19" s="651">
        <v>0</v>
      </c>
      <c r="H19" s="651">
        <v>0</v>
      </c>
      <c r="I19" s="651">
        <v>0</v>
      </c>
      <c r="J19" s="651">
        <v>0</v>
      </c>
      <c r="K19" s="651">
        <v>0</v>
      </c>
      <c r="L19" s="653">
        <v>0</v>
      </c>
      <c r="M19" s="656">
        <v>0</v>
      </c>
      <c r="N19" s="651">
        <v>0</v>
      </c>
      <c r="O19" s="651">
        <v>0</v>
      </c>
      <c r="P19" s="651">
        <v>0</v>
      </c>
      <c r="Q19" s="651">
        <v>0</v>
      </c>
      <c r="R19" s="651">
        <v>0</v>
      </c>
      <c r="S19" s="653">
        <v>0</v>
      </c>
      <c r="T19" s="658">
        <v>0</v>
      </c>
      <c r="U19" s="658">
        <v>0</v>
      </c>
      <c r="V19" s="262">
        <v>0</v>
      </c>
    </row>
    <row r="20" spans="1:22" s="155" customFormat="1">
      <c r="A20" s="156">
        <v>14</v>
      </c>
      <c r="B20" s="154" t="s">
        <v>248</v>
      </c>
      <c r="C20" s="656">
        <v>0</v>
      </c>
      <c r="D20" s="651">
        <v>140272561.2518</v>
      </c>
      <c r="E20" s="651">
        <v>0</v>
      </c>
      <c r="F20" s="651">
        <v>0</v>
      </c>
      <c r="G20" s="651">
        <v>0</v>
      </c>
      <c r="H20" s="651">
        <v>0</v>
      </c>
      <c r="I20" s="651">
        <v>0</v>
      </c>
      <c r="J20" s="651">
        <v>0</v>
      </c>
      <c r="K20" s="651">
        <v>0</v>
      </c>
      <c r="L20" s="653">
        <v>0</v>
      </c>
      <c r="M20" s="656">
        <v>23692763.532400001</v>
      </c>
      <c r="N20" s="651">
        <v>0</v>
      </c>
      <c r="O20" s="651">
        <v>9535958.6223000009</v>
      </c>
      <c r="P20" s="651">
        <v>0</v>
      </c>
      <c r="Q20" s="651">
        <v>0</v>
      </c>
      <c r="R20" s="651">
        <v>0</v>
      </c>
      <c r="S20" s="653">
        <v>0</v>
      </c>
      <c r="T20" s="658">
        <v>171534350.1769</v>
      </c>
      <c r="U20" s="658">
        <v>1966933.2296</v>
      </c>
      <c r="V20" s="262">
        <v>173501283.40650001</v>
      </c>
    </row>
    <row r="21" spans="1:22" ht="13.5" thickBot="1">
      <c r="A21" s="99"/>
      <c r="B21" s="100" t="s">
        <v>68</v>
      </c>
      <c r="C21" s="263">
        <v>0</v>
      </c>
      <c r="D21" s="261">
        <v>444836186.62656003</v>
      </c>
      <c r="E21" s="261">
        <v>0</v>
      </c>
      <c r="F21" s="261">
        <v>0</v>
      </c>
      <c r="G21" s="261">
        <v>0</v>
      </c>
      <c r="H21" s="261">
        <v>0</v>
      </c>
      <c r="I21" s="261">
        <v>0</v>
      </c>
      <c r="J21" s="261">
        <v>0</v>
      </c>
      <c r="K21" s="261">
        <v>0</v>
      </c>
      <c r="L21" s="264">
        <v>0</v>
      </c>
      <c r="M21" s="263">
        <v>38685765.554000005</v>
      </c>
      <c r="N21" s="261">
        <v>0</v>
      </c>
      <c r="O21" s="261">
        <v>57685528.575900003</v>
      </c>
      <c r="P21" s="261">
        <v>0</v>
      </c>
      <c r="Q21" s="261">
        <v>0</v>
      </c>
      <c r="R21" s="261">
        <v>92547698.255099997</v>
      </c>
      <c r="S21" s="264">
        <v>0</v>
      </c>
      <c r="T21" s="264">
        <v>469648317.70676005</v>
      </c>
      <c r="U21" s="264">
        <v>163884402.47880006</v>
      </c>
      <c r="V21" s="265">
        <v>633755179.01156008</v>
      </c>
    </row>
    <row r="23" spans="1:22">
      <c r="C23" s="702"/>
      <c r="D23" s="702"/>
      <c r="E23" s="702"/>
      <c r="F23" s="702"/>
      <c r="G23" s="702"/>
      <c r="H23" s="702"/>
      <c r="I23" s="702"/>
      <c r="J23" s="702"/>
      <c r="K23" s="702"/>
      <c r="L23" s="702"/>
      <c r="M23" s="702"/>
      <c r="N23" s="702"/>
      <c r="O23" s="702"/>
      <c r="P23" s="702"/>
      <c r="Q23" s="702"/>
      <c r="R23" s="702"/>
      <c r="S23" s="702"/>
      <c r="T23" s="702"/>
      <c r="U23" s="702"/>
      <c r="V23" s="702"/>
    </row>
    <row r="24" spans="1:22">
      <c r="A24" s="17"/>
      <c r="B24" s="17"/>
      <c r="C24" s="702"/>
      <c r="D24" s="702"/>
      <c r="E24" s="702"/>
      <c r="F24" s="702"/>
      <c r="G24" s="702"/>
      <c r="H24" s="702"/>
      <c r="I24" s="702"/>
      <c r="J24" s="702"/>
      <c r="K24" s="702"/>
      <c r="L24" s="702"/>
      <c r="M24" s="702"/>
      <c r="N24" s="702"/>
      <c r="O24" s="702"/>
      <c r="P24" s="702"/>
      <c r="Q24" s="702"/>
      <c r="R24" s="702"/>
      <c r="S24" s="702"/>
      <c r="T24" s="702"/>
      <c r="U24" s="702"/>
      <c r="V24" s="702"/>
    </row>
    <row r="25" spans="1:22">
      <c r="A25" s="92"/>
      <c r="B25" s="92"/>
      <c r="C25" s="702"/>
      <c r="D25" s="702"/>
      <c r="E25" s="702"/>
      <c r="F25" s="702"/>
      <c r="G25" s="702"/>
      <c r="H25" s="702"/>
      <c r="I25" s="702"/>
      <c r="J25" s="702"/>
      <c r="K25" s="702"/>
      <c r="L25" s="702"/>
      <c r="M25" s="702"/>
      <c r="N25" s="702"/>
      <c r="O25" s="702"/>
      <c r="P25" s="702"/>
      <c r="Q25" s="702"/>
      <c r="R25" s="702"/>
      <c r="S25" s="702"/>
      <c r="T25" s="702"/>
      <c r="U25" s="702"/>
      <c r="V25" s="702"/>
    </row>
    <row r="26" spans="1:22">
      <c r="A26" s="92"/>
      <c r="B26" s="93"/>
      <c r="C26" s="702"/>
      <c r="D26" s="702"/>
      <c r="E26" s="702"/>
      <c r="F26" s="702"/>
      <c r="G26" s="702"/>
      <c r="H26" s="702"/>
      <c r="I26" s="702"/>
      <c r="J26" s="702"/>
      <c r="K26" s="702"/>
      <c r="L26" s="702"/>
      <c r="M26" s="702"/>
      <c r="N26" s="702"/>
      <c r="O26" s="702"/>
      <c r="P26" s="702"/>
      <c r="Q26" s="702"/>
      <c r="R26" s="702"/>
      <c r="S26" s="702"/>
      <c r="T26" s="702"/>
      <c r="U26" s="702"/>
      <c r="V26" s="702"/>
    </row>
    <row r="27" spans="1:22">
      <c r="A27" s="92"/>
      <c r="B27" s="92"/>
      <c r="C27" s="702"/>
      <c r="D27" s="702"/>
      <c r="E27" s="702"/>
      <c r="F27" s="702"/>
      <c r="G27" s="702"/>
      <c r="H27" s="702"/>
      <c r="I27" s="702"/>
      <c r="J27" s="702"/>
      <c r="K27" s="702"/>
      <c r="L27" s="702"/>
      <c r="M27" s="702"/>
      <c r="N27" s="702"/>
      <c r="O27" s="702"/>
      <c r="P27" s="702"/>
      <c r="Q27" s="702"/>
      <c r="R27" s="702"/>
      <c r="S27" s="702"/>
      <c r="T27" s="702"/>
      <c r="U27" s="702"/>
      <c r="V27" s="702"/>
    </row>
    <row r="28" spans="1:22">
      <c r="A28" s="92"/>
      <c r="B28" s="93"/>
      <c r="C28" s="702"/>
      <c r="D28" s="702"/>
      <c r="E28" s="702"/>
      <c r="F28" s="702"/>
      <c r="G28" s="702"/>
      <c r="H28" s="702"/>
      <c r="I28" s="702"/>
      <c r="J28" s="702"/>
      <c r="K28" s="702"/>
      <c r="L28" s="702"/>
      <c r="M28" s="702"/>
      <c r="N28" s="702"/>
      <c r="O28" s="702"/>
      <c r="P28" s="702"/>
      <c r="Q28" s="702"/>
      <c r="R28" s="702"/>
      <c r="S28" s="702"/>
      <c r="T28" s="702"/>
      <c r="U28" s="702"/>
      <c r="V28" s="702"/>
    </row>
    <row r="29" spans="1:22">
      <c r="C29" s="702"/>
      <c r="D29" s="702"/>
      <c r="E29" s="702"/>
      <c r="F29" s="702"/>
      <c r="G29" s="702"/>
      <c r="H29" s="702"/>
      <c r="I29" s="702"/>
      <c r="J29" s="702"/>
      <c r="K29" s="702"/>
      <c r="L29" s="702"/>
      <c r="M29" s="702"/>
      <c r="N29" s="702"/>
      <c r="O29" s="702"/>
      <c r="P29" s="702"/>
      <c r="Q29" s="702"/>
      <c r="R29" s="702"/>
      <c r="S29" s="702"/>
      <c r="T29" s="702"/>
      <c r="U29" s="702"/>
      <c r="V29" s="702"/>
    </row>
    <row r="30" spans="1:22">
      <c r="C30" s="702"/>
      <c r="D30" s="702"/>
      <c r="E30" s="702"/>
      <c r="F30" s="702"/>
      <c r="G30" s="702"/>
      <c r="H30" s="702"/>
      <c r="I30" s="702"/>
      <c r="J30" s="702"/>
      <c r="K30" s="702"/>
      <c r="L30" s="702"/>
      <c r="M30" s="702"/>
      <c r="N30" s="702"/>
      <c r="O30" s="702"/>
      <c r="P30" s="702"/>
      <c r="Q30" s="702"/>
      <c r="R30" s="702"/>
      <c r="S30" s="702"/>
      <c r="T30" s="702"/>
      <c r="U30" s="702"/>
      <c r="V30" s="702"/>
    </row>
    <row r="31" spans="1:22">
      <c r="C31" s="702"/>
      <c r="D31" s="702"/>
      <c r="E31" s="702"/>
      <c r="F31" s="702"/>
      <c r="G31" s="702"/>
      <c r="H31" s="702"/>
      <c r="I31" s="702"/>
      <c r="J31" s="702"/>
      <c r="K31" s="702"/>
      <c r="L31" s="702"/>
      <c r="M31" s="702"/>
      <c r="N31" s="702"/>
      <c r="O31" s="702"/>
      <c r="P31" s="702"/>
      <c r="Q31" s="702"/>
      <c r="R31" s="702"/>
      <c r="S31" s="702"/>
      <c r="T31" s="702"/>
      <c r="U31" s="702"/>
      <c r="V31" s="702"/>
    </row>
    <row r="32" spans="1:22">
      <c r="C32" s="702"/>
      <c r="D32" s="702"/>
      <c r="E32" s="702"/>
      <c r="F32" s="702"/>
      <c r="G32" s="702"/>
      <c r="H32" s="702"/>
      <c r="I32" s="702"/>
      <c r="J32" s="702"/>
      <c r="K32" s="702"/>
      <c r="L32" s="702"/>
      <c r="M32" s="702"/>
      <c r="N32" s="702"/>
      <c r="O32" s="702"/>
      <c r="P32" s="702"/>
      <c r="Q32" s="702"/>
      <c r="R32" s="702"/>
      <c r="S32" s="702"/>
      <c r="T32" s="702"/>
      <c r="U32" s="702"/>
      <c r="V32" s="702"/>
    </row>
    <row r="33" spans="3:22">
      <c r="C33" s="702"/>
      <c r="D33" s="702"/>
      <c r="E33" s="702"/>
      <c r="F33" s="702"/>
      <c r="G33" s="702"/>
      <c r="H33" s="702"/>
      <c r="I33" s="702"/>
      <c r="J33" s="702"/>
      <c r="K33" s="702"/>
      <c r="L33" s="702"/>
      <c r="M33" s="702"/>
      <c r="N33" s="702"/>
      <c r="O33" s="702"/>
      <c r="P33" s="702"/>
      <c r="Q33" s="702"/>
      <c r="R33" s="702"/>
      <c r="S33" s="702"/>
      <c r="T33" s="702"/>
      <c r="U33" s="702"/>
      <c r="V33" s="702"/>
    </row>
    <row r="34" spans="3:22">
      <c r="C34" s="702"/>
      <c r="D34" s="702"/>
      <c r="E34" s="702"/>
      <c r="F34" s="702"/>
      <c r="G34" s="702"/>
      <c r="H34" s="702"/>
      <c r="I34" s="702"/>
      <c r="J34" s="702"/>
      <c r="K34" s="702"/>
      <c r="L34" s="702"/>
      <c r="M34" s="702"/>
      <c r="N34" s="702"/>
      <c r="O34" s="702"/>
      <c r="P34" s="702"/>
      <c r="Q34" s="702"/>
      <c r="R34" s="702"/>
      <c r="S34" s="702"/>
      <c r="T34" s="702"/>
      <c r="U34" s="702"/>
      <c r="V34" s="702"/>
    </row>
    <row r="35" spans="3:22">
      <c r="C35" s="702"/>
      <c r="D35" s="702"/>
      <c r="E35" s="702"/>
      <c r="F35" s="702"/>
      <c r="G35" s="702"/>
      <c r="H35" s="702"/>
      <c r="I35" s="702"/>
      <c r="J35" s="702"/>
      <c r="K35" s="702"/>
      <c r="L35" s="702"/>
      <c r="M35" s="702"/>
      <c r="N35" s="702"/>
      <c r="O35" s="702"/>
      <c r="P35" s="702"/>
      <c r="Q35" s="702"/>
      <c r="R35" s="702"/>
      <c r="S35" s="702"/>
      <c r="T35" s="702"/>
      <c r="U35" s="702"/>
      <c r="V35" s="702"/>
    </row>
    <row r="36" spans="3:22">
      <c r="C36" s="702"/>
      <c r="D36" s="702"/>
      <c r="E36" s="702"/>
      <c r="F36" s="702"/>
      <c r="G36" s="702"/>
      <c r="H36" s="702"/>
      <c r="I36" s="702"/>
      <c r="J36" s="702"/>
      <c r="K36" s="702"/>
      <c r="L36" s="702"/>
      <c r="M36" s="702"/>
      <c r="N36" s="702"/>
      <c r="O36" s="702"/>
      <c r="P36" s="702"/>
      <c r="Q36" s="702"/>
      <c r="R36" s="702"/>
      <c r="S36" s="702"/>
      <c r="T36" s="702"/>
      <c r="U36" s="702"/>
      <c r="V36" s="702"/>
    </row>
    <row r="37" spans="3:22">
      <c r="C37" s="702"/>
      <c r="D37" s="702"/>
      <c r="E37" s="702"/>
      <c r="F37" s="702"/>
      <c r="G37" s="702"/>
      <c r="H37" s="702"/>
      <c r="I37" s="702"/>
      <c r="J37" s="702"/>
      <c r="K37" s="702"/>
      <c r="L37" s="702"/>
      <c r="M37" s="702"/>
      <c r="N37" s="702"/>
      <c r="O37" s="702"/>
      <c r="P37" s="702"/>
      <c r="Q37" s="702"/>
      <c r="R37" s="702"/>
      <c r="S37" s="702"/>
      <c r="T37" s="702"/>
      <c r="U37" s="702"/>
      <c r="V37" s="70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6"/>
  <sheetViews>
    <sheetView zoomScale="80" zoomScaleNormal="80" workbookViewId="0">
      <pane xSplit="1" ySplit="7" topLeftCell="B8" activePane="bottomRight" state="frozen"/>
      <selection pane="topRight"/>
      <selection pane="bottomLeft"/>
      <selection pane="bottomRight"/>
    </sheetView>
  </sheetViews>
  <sheetFormatPr defaultColWidth="9.140625" defaultRowHeight="12.75"/>
  <cols>
    <col min="1" max="1" width="10.5703125" style="2" bestFit="1" customWidth="1"/>
    <col min="2" max="2" width="101.85546875" style="2" customWidth="1"/>
    <col min="3" max="3" width="27" style="2" customWidth="1"/>
    <col min="4" max="4" width="16" style="2" bestFit="1" customWidth="1"/>
    <col min="5" max="5" width="17.5703125" style="2" customWidth="1"/>
    <col min="6" max="6" width="15.85546875" style="2" customWidth="1"/>
    <col min="7" max="7" width="17.42578125" style="2" customWidth="1"/>
    <col min="8" max="8" width="15.42578125" style="2" customWidth="1"/>
    <col min="9" max="16384" width="9.140625" style="11"/>
  </cols>
  <sheetData>
    <row r="1" spans="1:9" s="727" customFormat="1">
      <c r="A1" s="716" t="s">
        <v>188</v>
      </c>
      <c r="B1" s="716" t="str">
        <f>Info!C2</f>
        <v>სს თიბისი ბანკი</v>
      </c>
      <c r="C1" s="716"/>
      <c r="D1" s="716"/>
      <c r="E1" s="716"/>
      <c r="F1" s="716"/>
      <c r="G1" s="716"/>
      <c r="H1" s="716"/>
    </row>
    <row r="2" spans="1:9" s="727" customFormat="1">
      <c r="A2" s="716" t="s">
        <v>189</v>
      </c>
      <c r="B2" s="695">
        <f>'1. key ratios'!B2</f>
        <v>44742</v>
      </c>
      <c r="C2" s="716"/>
      <c r="D2" s="716"/>
      <c r="E2" s="716"/>
      <c r="F2" s="716"/>
      <c r="G2" s="716"/>
      <c r="H2" s="716"/>
    </row>
    <row r="4" spans="1:9" ht="13.5" thickBot="1">
      <c r="A4" s="2" t="s">
        <v>416</v>
      </c>
      <c r="B4" s="272" t="s">
        <v>458</v>
      </c>
    </row>
    <row r="5" spans="1:9">
      <c r="A5" s="97"/>
      <c r="B5" s="152"/>
      <c r="C5" s="158" t="s">
        <v>0</v>
      </c>
      <c r="D5" s="158" t="s">
        <v>1</v>
      </c>
      <c r="E5" s="158" t="s">
        <v>2</v>
      </c>
      <c r="F5" s="158" t="s">
        <v>3</v>
      </c>
      <c r="G5" s="270" t="s">
        <v>4</v>
      </c>
      <c r="H5" s="159" t="s">
        <v>5</v>
      </c>
      <c r="I5" s="23"/>
    </row>
    <row r="6" spans="1:9" ht="15" customHeight="1">
      <c r="A6" s="151"/>
      <c r="B6" s="21"/>
      <c r="C6" s="800" t="s">
        <v>450</v>
      </c>
      <c r="D6" s="804" t="s">
        <v>471</v>
      </c>
      <c r="E6" s="805"/>
      <c r="F6" s="800" t="s">
        <v>477</v>
      </c>
      <c r="G6" s="800" t="s">
        <v>478</v>
      </c>
      <c r="H6" s="802" t="s">
        <v>452</v>
      </c>
      <c r="I6" s="23"/>
    </row>
    <row r="7" spans="1:9" ht="63.75">
      <c r="A7" s="151"/>
      <c r="B7" s="21"/>
      <c r="C7" s="801"/>
      <c r="D7" s="271" t="s">
        <v>453</v>
      </c>
      <c r="E7" s="271" t="s">
        <v>451</v>
      </c>
      <c r="F7" s="801"/>
      <c r="G7" s="801"/>
      <c r="H7" s="803"/>
      <c r="I7" s="23"/>
    </row>
    <row r="8" spans="1:9">
      <c r="A8" s="88">
        <v>1</v>
      </c>
      <c r="B8" s="70" t="s">
        <v>216</v>
      </c>
      <c r="C8" s="659">
        <v>3659883834.6557999</v>
      </c>
      <c r="D8" s="660">
        <v>0</v>
      </c>
      <c r="E8" s="659">
        <v>0</v>
      </c>
      <c r="F8" s="659">
        <v>2114845474.7858</v>
      </c>
      <c r="G8" s="661">
        <v>2114845474.7858</v>
      </c>
      <c r="H8" s="277">
        <v>0.57784497277211921</v>
      </c>
    </row>
    <row r="9" spans="1:9" ht="15" customHeight="1">
      <c r="A9" s="88">
        <v>2</v>
      </c>
      <c r="B9" s="70" t="s">
        <v>217</v>
      </c>
      <c r="C9" s="659">
        <v>0</v>
      </c>
      <c r="D9" s="660">
        <v>0</v>
      </c>
      <c r="E9" s="659">
        <v>0</v>
      </c>
      <c r="F9" s="659">
        <v>0</v>
      </c>
      <c r="G9" s="661">
        <v>0</v>
      </c>
      <c r="H9" s="277" t="s">
        <v>989</v>
      </c>
    </row>
    <row r="10" spans="1:9">
      <c r="A10" s="88">
        <v>3</v>
      </c>
      <c r="B10" s="70" t="s">
        <v>218</v>
      </c>
      <c r="C10" s="659">
        <v>104281637.49000001</v>
      </c>
      <c r="D10" s="660">
        <v>0</v>
      </c>
      <c r="E10" s="659">
        <v>0</v>
      </c>
      <c r="F10" s="659">
        <v>0</v>
      </c>
      <c r="G10" s="661">
        <v>0</v>
      </c>
      <c r="H10" s="277">
        <v>0</v>
      </c>
    </row>
    <row r="11" spans="1:9">
      <c r="A11" s="88">
        <v>4</v>
      </c>
      <c r="B11" s="70" t="s">
        <v>219</v>
      </c>
      <c r="C11" s="659">
        <v>496779316.81830007</v>
      </c>
      <c r="D11" s="660">
        <v>0</v>
      </c>
      <c r="E11" s="659">
        <v>0</v>
      </c>
      <c r="F11" s="659">
        <v>0</v>
      </c>
      <c r="G11" s="661">
        <v>0</v>
      </c>
      <c r="H11" s="277">
        <v>0</v>
      </c>
    </row>
    <row r="12" spans="1:9">
      <c r="A12" s="88">
        <v>5</v>
      </c>
      <c r="B12" s="70" t="s">
        <v>220</v>
      </c>
      <c r="C12" s="659">
        <v>0</v>
      </c>
      <c r="D12" s="660">
        <v>0</v>
      </c>
      <c r="E12" s="659">
        <v>0</v>
      </c>
      <c r="F12" s="659">
        <v>0</v>
      </c>
      <c r="G12" s="661">
        <v>0</v>
      </c>
      <c r="H12" s="277" t="s">
        <v>989</v>
      </c>
    </row>
    <row r="13" spans="1:9">
      <c r="A13" s="88">
        <v>6</v>
      </c>
      <c r="B13" s="70" t="s">
        <v>221</v>
      </c>
      <c r="C13" s="659">
        <v>1557375782.8145006</v>
      </c>
      <c r="D13" s="660">
        <v>427835392.21847397</v>
      </c>
      <c r="E13" s="659">
        <v>231087904.55227399</v>
      </c>
      <c r="F13" s="659">
        <v>521895650.29550403</v>
      </c>
      <c r="G13" s="661">
        <v>459962848.84454405</v>
      </c>
      <c r="H13" s="277">
        <v>0.25718321937067978</v>
      </c>
    </row>
    <row r="14" spans="1:9">
      <c r="A14" s="88">
        <v>7</v>
      </c>
      <c r="B14" s="70" t="s">
        <v>73</v>
      </c>
      <c r="C14" s="659">
        <v>6377205656.0253</v>
      </c>
      <c r="D14" s="660">
        <v>2049067226.8929772</v>
      </c>
      <c r="E14" s="659">
        <v>912700112.745</v>
      </c>
      <c r="F14" s="660">
        <v>7289905768.7702999</v>
      </c>
      <c r="G14" s="662">
        <v>6989663712.0707006</v>
      </c>
      <c r="H14" s="277">
        <v>0.958814000314541</v>
      </c>
    </row>
    <row r="15" spans="1:9">
      <c r="A15" s="88">
        <v>8</v>
      </c>
      <c r="B15" s="70" t="s">
        <v>74</v>
      </c>
      <c r="C15" s="659">
        <v>4308059411.2032986</v>
      </c>
      <c r="D15" s="660">
        <v>365739595.6928131</v>
      </c>
      <c r="E15" s="659">
        <v>107001370.42019999</v>
      </c>
      <c r="F15" s="660">
        <v>3311295586.2176237</v>
      </c>
      <c r="G15" s="662">
        <v>3260862325.3192239</v>
      </c>
      <c r="H15" s="277">
        <v>0.73857699510993935</v>
      </c>
    </row>
    <row r="16" spans="1:9">
      <c r="A16" s="88">
        <v>9</v>
      </c>
      <c r="B16" s="70" t="s">
        <v>75</v>
      </c>
      <c r="C16" s="659">
        <v>3293781586.1900983</v>
      </c>
      <c r="D16" s="660">
        <v>35658673.23580797</v>
      </c>
      <c r="E16" s="659">
        <v>18762709.9947</v>
      </c>
      <c r="F16" s="660">
        <v>1159390503.6646795</v>
      </c>
      <c r="G16" s="662">
        <v>1153834572.2376795</v>
      </c>
      <c r="H16" s="277">
        <v>0.3483227601111934</v>
      </c>
    </row>
    <row r="17" spans="1:8">
      <c r="A17" s="88">
        <v>10</v>
      </c>
      <c r="B17" s="70" t="s">
        <v>69</v>
      </c>
      <c r="C17" s="659">
        <v>137827121.29900002</v>
      </c>
      <c r="D17" s="660">
        <v>4536007.246199999</v>
      </c>
      <c r="E17" s="659">
        <v>2171388.0496999999</v>
      </c>
      <c r="F17" s="660">
        <v>131613547.6222</v>
      </c>
      <c r="G17" s="662">
        <v>130459760.91429999</v>
      </c>
      <c r="H17" s="277">
        <v>0.93186535714718599</v>
      </c>
    </row>
    <row r="18" spans="1:8">
      <c r="A18" s="88">
        <v>11</v>
      </c>
      <c r="B18" s="70" t="s">
        <v>70</v>
      </c>
      <c r="C18" s="659">
        <v>1282197808.1481001</v>
      </c>
      <c r="D18" s="660">
        <v>3188791.7203000002</v>
      </c>
      <c r="E18" s="659">
        <v>0</v>
      </c>
      <c r="F18" s="660">
        <v>1553405865.3511</v>
      </c>
      <c r="G18" s="662">
        <v>1512692265.7558999</v>
      </c>
      <c r="H18" s="277">
        <v>1.1797651315132933</v>
      </c>
    </row>
    <row r="19" spans="1:8">
      <c r="A19" s="88">
        <v>12</v>
      </c>
      <c r="B19" s="70" t="s">
        <v>71</v>
      </c>
      <c r="C19" s="659">
        <v>0</v>
      </c>
      <c r="D19" s="660">
        <v>0</v>
      </c>
      <c r="E19" s="659">
        <v>0</v>
      </c>
      <c r="F19" s="660">
        <v>0</v>
      </c>
      <c r="G19" s="662">
        <v>0</v>
      </c>
      <c r="H19" s="277" t="s">
        <v>989</v>
      </c>
    </row>
    <row r="20" spans="1:8">
      <c r="A20" s="88">
        <v>13</v>
      </c>
      <c r="B20" s="70" t="s">
        <v>72</v>
      </c>
      <c r="C20" s="659">
        <v>0</v>
      </c>
      <c r="D20" s="660">
        <v>0</v>
      </c>
      <c r="E20" s="659">
        <v>0</v>
      </c>
      <c r="F20" s="660">
        <v>0</v>
      </c>
      <c r="G20" s="662">
        <v>0</v>
      </c>
      <c r="H20" s="277" t="s">
        <v>989</v>
      </c>
    </row>
    <row r="21" spans="1:8">
      <c r="A21" s="88">
        <v>14</v>
      </c>
      <c r="B21" s="70" t="s">
        <v>248</v>
      </c>
      <c r="C21" s="659">
        <v>3590075322.4592376</v>
      </c>
      <c r="D21" s="660">
        <v>170198478.64890209</v>
      </c>
      <c r="E21" s="659">
        <v>43141222.992849492</v>
      </c>
      <c r="F21" s="660">
        <v>2783212409.1695952</v>
      </c>
      <c r="G21" s="662">
        <v>2609711125.7630954</v>
      </c>
      <c r="H21" s="277">
        <v>0.71829220557465145</v>
      </c>
    </row>
    <row r="22" spans="1:8" ht="13.5" thickBot="1">
      <c r="A22" s="153"/>
      <c r="B22" s="160" t="s">
        <v>68</v>
      </c>
      <c r="C22" s="261">
        <v>24807467477.103638</v>
      </c>
      <c r="D22" s="261">
        <v>3056224165.6554742</v>
      </c>
      <c r="E22" s="261">
        <v>1314864708.7547235</v>
      </c>
      <c r="F22" s="261">
        <v>18865564805.876804</v>
      </c>
      <c r="G22" s="261">
        <v>18232032085.691242</v>
      </c>
      <c r="H22" s="278">
        <v>0.69794809881337372</v>
      </c>
    </row>
    <row r="28" spans="1:8" ht="10.5" customHeight="1"/>
    <row r="29" spans="1:8">
      <c r="C29" s="702"/>
      <c r="D29" s="702"/>
      <c r="E29" s="702"/>
      <c r="F29" s="702"/>
      <c r="G29" s="702"/>
      <c r="H29" s="702"/>
    </row>
    <row r="30" spans="1:8">
      <c r="B30" s="302"/>
      <c r="C30" s="702"/>
      <c r="D30" s="702"/>
      <c r="E30" s="702"/>
      <c r="F30" s="702"/>
      <c r="G30" s="702"/>
      <c r="H30" s="702"/>
    </row>
    <row r="31" spans="1:8">
      <c r="B31" s="302"/>
      <c r="C31" s="702"/>
      <c r="D31" s="702"/>
      <c r="E31" s="702"/>
      <c r="F31" s="702"/>
      <c r="G31" s="702"/>
      <c r="H31" s="702"/>
    </row>
    <row r="32" spans="1:8">
      <c r="B32" s="302"/>
      <c r="C32" s="702"/>
      <c r="D32" s="702"/>
      <c r="E32" s="702"/>
      <c r="F32" s="702"/>
      <c r="G32" s="702"/>
      <c r="H32" s="702"/>
    </row>
    <row r="33" spans="2:8">
      <c r="B33" s="302"/>
      <c r="C33" s="702"/>
      <c r="D33" s="702"/>
      <c r="E33" s="702"/>
      <c r="F33" s="702"/>
      <c r="G33" s="702"/>
      <c r="H33" s="702"/>
    </row>
    <row r="34" spans="2:8">
      <c r="B34" s="302"/>
      <c r="C34" s="702"/>
      <c r="D34" s="702"/>
      <c r="E34" s="702"/>
      <c r="F34" s="702"/>
      <c r="G34" s="702"/>
      <c r="H34" s="702"/>
    </row>
    <row r="35" spans="2:8">
      <c r="B35" s="302"/>
      <c r="C35" s="702"/>
      <c r="D35" s="702"/>
      <c r="E35" s="702"/>
      <c r="F35" s="702"/>
      <c r="G35" s="702"/>
      <c r="H35" s="702"/>
    </row>
    <row r="36" spans="2:8">
      <c r="B36" s="302"/>
      <c r="C36" s="702"/>
      <c r="D36" s="702"/>
      <c r="E36" s="702"/>
      <c r="F36" s="702"/>
      <c r="G36" s="702"/>
      <c r="H36" s="702"/>
    </row>
    <row r="37" spans="2:8">
      <c r="B37" s="302"/>
      <c r="C37" s="702"/>
      <c r="D37" s="702"/>
      <c r="E37" s="702"/>
      <c r="F37" s="702"/>
      <c r="G37" s="702"/>
      <c r="H37" s="702"/>
    </row>
    <row r="38" spans="2:8">
      <c r="B38" s="302"/>
      <c r="C38" s="702"/>
      <c r="D38" s="702"/>
      <c r="E38" s="702"/>
      <c r="F38" s="702"/>
      <c r="G38" s="702"/>
      <c r="H38" s="702"/>
    </row>
    <row r="39" spans="2:8">
      <c r="B39" s="302"/>
      <c r="C39" s="702"/>
      <c r="D39" s="702"/>
      <c r="E39" s="702"/>
      <c r="F39" s="702"/>
      <c r="G39" s="702"/>
      <c r="H39" s="702"/>
    </row>
    <row r="40" spans="2:8">
      <c r="B40" s="302"/>
      <c r="C40" s="702"/>
      <c r="D40" s="702"/>
      <c r="E40" s="702"/>
      <c r="F40" s="702"/>
      <c r="G40" s="702"/>
      <c r="H40" s="702"/>
    </row>
    <row r="41" spans="2:8">
      <c r="B41" s="302"/>
      <c r="C41" s="702"/>
      <c r="D41" s="702"/>
      <c r="E41" s="702"/>
      <c r="F41" s="702"/>
      <c r="G41" s="702"/>
      <c r="H41" s="702"/>
    </row>
    <row r="42" spans="2:8">
      <c r="B42" s="302"/>
      <c r="C42" s="702"/>
      <c r="D42" s="702"/>
      <c r="E42" s="702"/>
      <c r="F42" s="702"/>
      <c r="G42" s="702"/>
      <c r="H42" s="702"/>
    </row>
    <row r="43" spans="2:8">
      <c r="B43" s="302"/>
      <c r="C43" s="702"/>
      <c r="D43" s="702"/>
      <c r="E43" s="702"/>
      <c r="F43" s="702"/>
      <c r="G43" s="702"/>
      <c r="H43" s="702"/>
    </row>
    <row r="44" spans="2:8">
      <c r="B44" s="302"/>
      <c r="C44" s="702"/>
      <c r="D44" s="702"/>
      <c r="E44" s="702"/>
      <c r="F44" s="702"/>
      <c r="G44" s="702"/>
      <c r="H44" s="702"/>
    </row>
    <row r="45" spans="2:8">
      <c r="B45" s="302"/>
      <c r="C45" s="702"/>
      <c r="D45" s="702"/>
      <c r="E45" s="702"/>
      <c r="F45" s="702"/>
      <c r="G45" s="702"/>
      <c r="H45" s="702"/>
    </row>
    <row r="46" spans="2:8">
      <c r="B46" s="302"/>
      <c r="C46" s="702"/>
      <c r="D46" s="702"/>
      <c r="E46" s="702"/>
      <c r="F46" s="702"/>
      <c r="G46" s="702"/>
      <c r="H46" s="702"/>
    </row>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51"/>
  <sheetViews>
    <sheetView zoomScale="90" zoomScaleNormal="90" workbookViewId="0">
      <pane xSplit="2" ySplit="6" topLeftCell="C7" activePane="bottomRight" state="frozen"/>
      <selection pane="topRight"/>
      <selection pane="bottomLeft"/>
      <selection pane="bottomRight"/>
    </sheetView>
  </sheetViews>
  <sheetFormatPr defaultColWidth="9.140625" defaultRowHeight="12.75"/>
  <cols>
    <col min="1" max="1" width="10.5703125" style="302" bestFit="1" customWidth="1"/>
    <col min="2" max="2" width="104.140625" style="302" customWidth="1"/>
    <col min="3" max="3" width="13.5703125" style="302" bestFit="1" customWidth="1"/>
    <col min="4" max="5" width="14.5703125" style="302" bestFit="1" customWidth="1"/>
    <col min="6" max="11" width="16" style="302" bestFit="1" customWidth="1"/>
    <col min="12" max="16384" width="9.140625" style="302"/>
  </cols>
  <sheetData>
    <row r="1" spans="1:11" s="716" customFormat="1">
      <c r="A1" s="716" t="s">
        <v>188</v>
      </c>
      <c r="B1" s="716" t="str">
        <f>Info!C2</f>
        <v>სს თიბისი ბანკი</v>
      </c>
    </row>
    <row r="2" spans="1:11" s="716" customFormat="1">
      <c r="A2" s="716" t="s">
        <v>189</v>
      </c>
      <c r="B2" s="695">
        <f>'1. key ratios'!B2</f>
        <v>44742</v>
      </c>
      <c r="C2" s="725"/>
      <c r="D2" s="725"/>
    </row>
    <row r="3" spans="1:11">
      <c r="B3" s="303"/>
      <c r="C3" s="303"/>
      <c r="D3" s="303"/>
    </row>
    <row r="4" spans="1:11" ht="13.5" thickBot="1">
      <c r="A4" s="302" t="s">
        <v>519</v>
      </c>
      <c r="B4" s="272" t="s">
        <v>518</v>
      </c>
      <c r="C4" s="303"/>
      <c r="D4" s="303"/>
    </row>
    <row r="5" spans="1:11" ht="30" customHeight="1">
      <c r="A5" s="809"/>
      <c r="B5" s="810"/>
      <c r="C5" s="807" t="s">
        <v>551</v>
      </c>
      <c r="D5" s="807"/>
      <c r="E5" s="807"/>
      <c r="F5" s="807" t="s">
        <v>552</v>
      </c>
      <c r="G5" s="807"/>
      <c r="H5" s="807"/>
      <c r="I5" s="807" t="s">
        <v>553</v>
      </c>
      <c r="J5" s="807"/>
      <c r="K5" s="808"/>
    </row>
    <row r="6" spans="1:11">
      <c r="A6" s="300"/>
      <c r="B6" s="301"/>
      <c r="C6" s="304" t="s">
        <v>27</v>
      </c>
      <c r="D6" s="304" t="s">
        <v>96</v>
      </c>
      <c r="E6" s="304" t="s">
        <v>68</v>
      </c>
      <c r="F6" s="304" t="s">
        <v>27</v>
      </c>
      <c r="G6" s="304" t="s">
        <v>96</v>
      </c>
      <c r="H6" s="304" t="s">
        <v>68</v>
      </c>
      <c r="I6" s="304" t="s">
        <v>27</v>
      </c>
      <c r="J6" s="304" t="s">
        <v>96</v>
      </c>
      <c r="K6" s="306" t="s">
        <v>68</v>
      </c>
    </row>
    <row r="7" spans="1:11">
      <c r="A7" s="307" t="s">
        <v>489</v>
      </c>
      <c r="B7" s="299"/>
      <c r="C7" s="299"/>
      <c r="D7" s="299"/>
      <c r="E7" s="299"/>
      <c r="F7" s="299"/>
      <c r="G7" s="299"/>
      <c r="H7" s="299"/>
      <c r="I7" s="299"/>
      <c r="J7" s="299"/>
      <c r="K7" s="308"/>
    </row>
    <row r="8" spans="1:11">
      <c r="A8" s="298">
        <v>1</v>
      </c>
      <c r="B8" s="283" t="s">
        <v>489</v>
      </c>
      <c r="C8" s="282"/>
      <c r="D8" s="282"/>
      <c r="E8" s="282"/>
      <c r="F8" s="663">
        <v>1364242296.2048652</v>
      </c>
      <c r="G8" s="663">
        <v>3685266237.4900856</v>
      </c>
      <c r="H8" s="663">
        <v>5049508533.6949511</v>
      </c>
      <c r="I8" s="663">
        <v>1341689735.3307137</v>
      </c>
      <c r="J8" s="663">
        <v>2630886065.9660249</v>
      </c>
      <c r="K8" s="664">
        <v>3972575801.2967386</v>
      </c>
    </row>
    <row r="9" spans="1:11">
      <c r="A9" s="307" t="s">
        <v>490</v>
      </c>
      <c r="B9" s="299"/>
      <c r="C9" s="299"/>
      <c r="D9" s="299"/>
      <c r="E9" s="299"/>
      <c r="F9" s="299"/>
      <c r="G9" s="299"/>
      <c r="H9" s="299"/>
      <c r="I9" s="299"/>
      <c r="J9" s="299"/>
      <c r="K9" s="308"/>
    </row>
    <row r="10" spans="1:11">
      <c r="A10" s="309">
        <v>2</v>
      </c>
      <c r="B10" s="284" t="s">
        <v>491</v>
      </c>
      <c r="C10" s="448">
        <v>1638620796.440707</v>
      </c>
      <c r="D10" s="665">
        <v>5907481145.6802502</v>
      </c>
      <c r="E10" s="665">
        <v>7546101942.1209574</v>
      </c>
      <c r="F10" s="665">
        <v>262160356.69768548</v>
      </c>
      <c r="G10" s="665">
        <v>1158555889.1565025</v>
      </c>
      <c r="H10" s="665">
        <v>1420716245.854188</v>
      </c>
      <c r="I10" s="665">
        <v>1098664231.3357415</v>
      </c>
      <c r="J10" s="665">
        <v>1647528811.6389828</v>
      </c>
      <c r="K10" s="666">
        <v>2746193042.9747243</v>
      </c>
    </row>
    <row r="11" spans="1:11">
      <c r="A11" s="309">
        <v>3</v>
      </c>
      <c r="B11" s="284" t="s">
        <v>492</v>
      </c>
      <c r="C11" s="448">
        <v>4063358396.3987064</v>
      </c>
      <c r="D11" s="665">
        <v>6578966093.6233482</v>
      </c>
      <c r="E11" s="665">
        <v>10642324490.022055</v>
      </c>
      <c r="F11" s="665">
        <v>1205505939.0357292</v>
      </c>
      <c r="G11" s="665">
        <v>1589502871.3251035</v>
      </c>
      <c r="H11" s="665">
        <v>2795008810.3608327</v>
      </c>
      <c r="I11" s="665">
        <v>66903017.97906518</v>
      </c>
      <c r="J11" s="665">
        <v>68634485.143731117</v>
      </c>
      <c r="K11" s="666">
        <v>135537503.1227963</v>
      </c>
    </row>
    <row r="12" spans="1:11">
      <c r="A12" s="309">
        <v>4</v>
      </c>
      <c r="B12" s="284" t="s">
        <v>493</v>
      </c>
      <c r="C12" s="448">
        <v>1354025090.9080002</v>
      </c>
      <c r="D12" s="665">
        <v>0</v>
      </c>
      <c r="E12" s="665">
        <v>1354025090.9080002</v>
      </c>
      <c r="F12" s="665">
        <v>0</v>
      </c>
      <c r="G12" s="665">
        <v>0</v>
      </c>
      <c r="H12" s="665">
        <v>0</v>
      </c>
      <c r="I12" s="665">
        <v>0</v>
      </c>
      <c r="J12" s="665">
        <v>0</v>
      </c>
      <c r="K12" s="666">
        <v>0</v>
      </c>
    </row>
    <row r="13" spans="1:11">
      <c r="A13" s="309">
        <v>5</v>
      </c>
      <c r="B13" s="284" t="s">
        <v>494</v>
      </c>
      <c r="C13" s="448">
        <v>1711701077.3867834</v>
      </c>
      <c r="D13" s="665">
        <v>4963684005.2622023</v>
      </c>
      <c r="E13" s="665">
        <v>6675385082.6489859</v>
      </c>
      <c r="F13" s="665">
        <v>238497007.49240398</v>
      </c>
      <c r="G13" s="665">
        <v>789890452.15974259</v>
      </c>
      <c r="H13" s="665">
        <v>1028387459.6521466</v>
      </c>
      <c r="I13" s="665">
        <v>138111518.00007915</v>
      </c>
      <c r="J13" s="665">
        <v>646220555.86028147</v>
      </c>
      <c r="K13" s="666">
        <v>784332073.86036062</v>
      </c>
    </row>
    <row r="14" spans="1:11">
      <c r="A14" s="309">
        <v>6</v>
      </c>
      <c r="B14" s="284" t="s">
        <v>509</v>
      </c>
      <c r="C14" s="448">
        <v>0</v>
      </c>
      <c r="D14" s="665">
        <v>0</v>
      </c>
      <c r="E14" s="665">
        <v>0</v>
      </c>
      <c r="F14" s="665">
        <v>0</v>
      </c>
      <c r="G14" s="665">
        <v>0</v>
      </c>
      <c r="H14" s="665">
        <v>0</v>
      </c>
      <c r="I14" s="665">
        <v>0</v>
      </c>
      <c r="J14" s="665">
        <v>0</v>
      </c>
      <c r="K14" s="666">
        <v>0</v>
      </c>
    </row>
    <row r="15" spans="1:11">
      <c r="A15" s="309">
        <v>7</v>
      </c>
      <c r="B15" s="284" t="s">
        <v>496</v>
      </c>
      <c r="C15" s="448">
        <v>48500194.476500012</v>
      </c>
      <c r="D15" s="665">
        <v>99803555.237689689</v>
      </c>
      <c r="E15" s="665">
        <v>148303749.71418971</v>
      </c>
      <c r="F15" s="665">
        <v>48500194.47649999</v>
      </c>
      <c r="G15" s="665">
        <v>99803555.237689853</v>
      </c>
      <c r="H15" s="665">
        <v>148303749.71418983</v>
      </c>
      <c r="I15" s="665">
        <v>48282110.903000012</v>
      </c>
      <c r="J15" s="665">
        <v>99075993.505127013</v>
      </c>
      <c r="K15" s="666">
        <v>147358104.40812701</v>
      </c>
    </row>
    <row r="16" spans="1:11">
      <c r="A16" s="309">
        <v>8</v>
      </c>
      <c r="B16" s="285" t="s">
        <v>497</v>
      </c>
      <c r="C16" s="448">
        <v>8816205555.6106968</v>
      </c>
      <c r="D16" s="665">
        <v>17549934799.80349</v>
      </c>
      <c r="E16" s="665">
        <v>26366140355.414192</v>
      </c>
      <c r="F16" s="665">
        <v>1754663497.7023187</v>
      </c>
      <c r="G16" s="665">
        <v>3637752767.8790388</v>
      </c>
      <c r="H16" s="665">
        <v>5392416265.581357</v>
      </c>
      <c r="I16" s="665">
        <v>1351960878.217886</v>
      </c>
      <c r="J16" s="665">
        <v>2461459846.1481223</v>
      </c>
      <c r="K16" s="666">
        <v>3813420724.3660083</v>
      </c>
    </row>
    <row r="17" spans="1:11">
      <c r="A17" s="307" t="s">
        <v>498</v>
      </c>
      <c r="B17" s="299"/>
      <c r="C17" s="667"/>
      <c r="D17" s="667"/>
      <c r="E17" s="667"/>
      <c r="F17" s="667"/>
      <c r="G17" s="667"/>
      <c r="H17" s="667"/>
      <c r="I17" s="667"/>
      <c r="J17" s="667"/>
      <c r="K17" s="668"/>
    </row>
    <row r="18" spans="1:11">
      <c r="A18" s="309">
        <v>9</v>
      </c>
      <c r="B18" s="284" t="s">
        <v>499</v>
      </c>
      <c r="C18" s="448">
        <v>11052700</v>
      </c>
      <c r="D18" s="665">
        <v>0</v>
      </c>
      <c r="E18" s="665">
        <v>11052700</v>
      </c>
      <c r="F18" s="665">
        <v>0</v>
      </c>
      <c r="G18" s="665">
        <v>0</v>
      </c>
      <c r="H18" s="665">
        <v>0</v>
      </c>
      <c r="I18" s="665">
        <v>0</v>
      </c>
      <c r="J18" s="665">
        <v>0</v>
      </c>
      <c r="K18" s="666">
        <v>0</v>
      </c>
    </row>
    <row r="19" spans="1:11">
      <c r="A19" s="309">
        <v>10</v>
      </c>
      <c r="B19" s="284" t="s">
        <v>500</v>
      </c>
      <c r="C19" s="448">
        <v>6943915359.2649136</v>
      </c>
      <c r="D19" s="665">
        <v>8705895999.3487358</v>
      </c>
      <c r="E19" s="665">
        <v>15649811358.613649</v>
      </c>
      <c r="F19" s="665">
        <v>220303651.92508745</v>
      </c>
      <c r="G19" s="665">
        <v>118174381.44745843</v>
      </c>
      <c r="H19" s="665">
        <v>338478033.3725459</v>
      </c>
      <c r="I19" s="665">
        <v>238326435.25928485</v>
      </c>
      <c r="J19" s="665">
        <v>1166228764.3750694</v>
      </c>
      <c r="K19" s="666">
        <v>1404555199.6343541</v>
      </c>
    </row>
    <row r="20" spans="1:11">
      <c r="A20" s="309">
        <v>11</v>
      </c>
      <c r="B20" s="284" t="s">
        <v>501</v>
      </c>
      <c r="C20" s="448">
        <v>1602217.0724949995</v>
      </c>
      <c r="D20" s="665">
        <v>2501760.7485993067</v>
      </c>
      <c r="E20" s="665">
        <v>4103977.8210943062</v>
      </c>
      <c r="F20" s="665">
        <v>228490696.66054502</v>
      </c>
      <c r="G20" s="665">
        <v>417515951.64158386</v>
      </c>
      <c r="H20" s="665">
        <v>646006648.30212891</v>
      </c>
      <c r="I20" s="665">
        <v>225187534.84264499</v>
      </c>
      <c r="J20" s="665">
        <v>401254283.08232385</v>
      </c>
      <c r="K20" s="666">
        <v>626441817.92496884</v>
      </c>
    </row>
    <row r="21" spans="1:11" ht="13.5" thickBot="1">
      <c r="A21" s="212">
        <v>12</v>
      </c>
      <c r="B21" s="310" t="s">
        <v>502</v>
      </c>
      <c r="C21" s="669">
        <v>6956570276.337409</v>
      </c>
      <c r="D21" s="670">
        <v>8708397760.0973358</v>
      </c>
      <c r="E21" s="669">
        <v>15664968036.434744</v>
      </c>
      <c r="F21" s="670">
        <v>448794348.58563244</v>
      </c>
      <c r="G21" s="670">
        <v>535690333.08904231</v>
      </c>
      <c r="H21" s="670">
        <v>984484681.67467475</v>
      </c>
      <c r="I21" s="670">
        <v>463513970.10192984</v>
      </c>
      <c r="J21" s="670">
        <v>1567483047.4573932</v>
      </c>
      <c r="K21" s="671">
        <v>2030997017.5593228</v>
      </c>
    </row>
    <row r="22" spans="1:11" ht="38.25" customHeight="1" thickBot="1">
      <c r="A22" s="296"/>
      <c r="B22" s="297"/>
      <c r="C22" s="297"/>
      <c r="D22" s="297"/>
      <c r="E22" s="297"/>
      <c r="F22" s="806" t="s">
        <v>503</v>
      </c>
      <c r="G22" s="807"/>
      <c r="H22" s="807"/>
      <c r="I22" s="806" t="s">
        <v>504</v>
      </c>
      <c r="J22" s="807"/>
      <c r="K22" s="808"/>
    </row>
    <row r="23" spans="1:11">
      <c r="A23" s="289">
        <v>13</v>
      </c>
      <c r="B23" s="286" t="s">
        <v>489</v>
      </c>
      <c r="C23" s="295"/>
      <c r="D23" s="295"/>
      <c r="E23" s="295"/>
      <c r="F23" s="706">
        <v>1364242296.2048652</v>
      </c>
      <c r="G23" s="706">
        <v>3685266237.4900856</v>
      </c>
      <c r="H23" s="706">
        <v>5049508533.6949511</v>
      </c>
      <c r="I23" s="706">
        <v>1341689735.3307137</v>
      </c>
      <c r="J23" s="706">
        <v>2630886065.9660249</v>
      </c>
      <c r="K23" s="707">
        <v>3972575801.2967386</v>
      </c>
    </row>
    <row r="24" spans="1:11" ht="13.5" thickBot="1">
      <c r="A24" s="290">
        <v>14</v>
      </c>
      <c r="B24" s="287" t="s">
        <v>505</v>
      </c>
      <c r="C24" s="311"/>
      <c r="D24" s="293"/>
      <c r="E24" s="294"/>
      <c r="F24" s="708">
        <v>1305869149.1166863</v>
      </c>
      <c r="G24" s="708">
        <v>3102062434.7899966</v>
      </c>
      <c r="H24" s="708">
        <v>4407931583.906682</v>
      </c>
      <c r="I24" s="708">
        <v>888446908.11595607</v>
      </c>
      <c r="J24" s="708">
        <v>893976798.69072914</v>
      </c>
      <c r="K24" s="709">
        <v>1782423706.8066854</v>
      </c>
    </row>
    <row r="25" spans="1:11" ht="13.5" thickBot="1">
      <c r="A25" s="291">
        <v>15</v>
      </c>
      <c r="B25" s="288" t="s">
        <v>506</v>
      </c>
      <c r="C25" s="292"/>
      <c r="D25" s="292"/>
      <c r="E25" s="292"/>
      <c r="F25" s="704">
        <v>1.044700609649645</v>
      </c>
      <c r="G25" s="704">
        <v>1.1880051787995591</v>
      </c>
      <c r="H25" s="704">
        <v>1.1455505689177801</v>
      </c>
      <c r="I25" s="704">
        <v>1.5101518425855138</v>
      </c>
      <c r="J25" s="704">
        <v>2.9429019520630519</v>
      </c>
      <c r="K25" s="705">
        <v>2.228749419190478</v>
      </c>
    </row>
    <row r="28" spans="1:11" ht="38.25">
      <c r="B28" s="22" t="s">
        <v>550</v>
      </c>
    </row>
    <row r="32" spans="1:11">
      <c r="C32" s="703"/>
      <c r="D32" s="703"/>
      <c r="E32" s="703"/>
      <c r="F32" s="703"/>
      <c r="G32" s="703"/>
      <c r="H32" s="703"/>
      <c r="I32" s="703"/>
      <c r="J32" s="703"/>
      <c r="K32" s="703"/>
    </row>
    <row r="33" spans="3:11">
      <c r="C33" s="703"/>
      <c r="D33" s="703"/>
      <c r="E33" s="703"/>
      <c r="F33" s="703"/>
      <c r="G33" s="703"/>
      <c r="H33" s="703"/>
      <c r="I33" s="703"/>
      <c r="J33" s="703"/>
      <c r="K33" s="703"/>
    </row>
    <row r="34" spans="3:11">
      <c r="C34" s="703"/>
      <c r="D34" s="703"/>
      <c r="E34" s="703"/>
      <c r="F34" s="703"/>
      <c r="G34" s="703"/>
      <c r="H34" s="703"/>
      <c r="I34" s="703"/>
      <c r="J34" s="703"/>
      <c r="K34" s="703"/>
    </row>
    <row r="35" spans="3:11">
      <c r="C35" s="703"/>
      <c r="D35" s="703"/>
      <c r="E35" s="703"/>
      <c r="F35" s="703"/>
      <c r="G35" s="703"/>
      <c r="H35" s="703"/>
      <c r="I35" s="703"/>
      <c r="J35" s="703"/>
      <c r="K35" s="703"/>
    </row>
    <row r="36" spans="3:11">
      <c r="C36" s="703"/>
      <c r="D36" s="703"/>
      <c r="E36" s="703"/>
      <c r="F36" s="703"/>
      <c r="G36" s="703"/>
      <c r="H36" s="703"/>
      <c r="I36" s="703"/>
      <c r="J36" s="703"/>
      <c r="K36" s="703"/>
    </row>
    <row r="37" spans="3:11">
      <c r="C37" s="703"/>
      <c r="D37" s="703"/>
      <c r="E37" s="703"/>
      <c r="F37" s="703"/>
      <c r="G37" s="703"/>
      <c r="H37" s="703"/>
      <c r="I37" s="703"/>
      <c r="J37" s="703"/>
      <c r="K37" s="703"/>
    </row>
    <row r="38" spans="3:11">
      <c r="C38" s="703"/>
      <c r="D38" s="703"/>
      <c r="E38" s="703"/>
      <c r="F38" s="703"/>
      <c r="G38" s="703"/>
      <c r="H38" s="703"/>
      <c r="I38" s="703"/>
      <c r="J38" s="703"/>
      <c r="K38" s="703"/>
    </row>
    <row r="39" spans="3:11">
      <c r="C39" s="703"/>
      <c r="D39" s="703"/>
      <c r="E39" s="703"/>
      <c r="F39" s="703"/>
      <c r="G39" s="703"/>
      <c r="H39" s="703"/>
      <c r="I39" s="703"/>
      <c r="J39" s="703"/>
      <c r="K39" s="703"/>
    </row>
    <row r="40" spans="3:11">
      <c r="C40" s="703"/>
      <c r="D40" s="703"/>
      <c r="E40" s="703"/>
      <c r="F40" s="703"/>
      <c r="G40" s="703"/>
      <c r="H40" s="703"/>
      <c r="I40" s="703"/>
      <c r="J40" s="703"/>
      <c r="K40" s="703"/>
    </row>
    <row r="41" spans="3:11">
      <c r="C41" s="703"/>
      <c r="D41" s="703"/>
      <c r="E41" s="703"/>
      <c r="F41" s="703"/>
      <c r="G41" s="703"/>
      <c r="H41" s="703"/>
      <c r="I41" s="703"/>
      <c r="J41" s="703"/>
      <c r="K41" s="703"/>
    </row>
    <row r="42" spans="3:11">
      <c r="C42" s="703"/>
      <c r="D42" s="703"/>
      <c r="E42" s="703"/>
      <c r="F42" s="703"/>
      <c r="G42" s="703"/>
      <c r="H42" s="703"/>
      <c r="I42" s="703"/>
      <c r="J42" s="703"/>
      <c r="K42" s="703"/>
    </row>
    <row r="43" spans="3:11">
      <c r="C43" s="703"/>
      <c r="D43" s="703"/>
      <c r="E43" s="703"/>
      <c r="F43" s="703"/>
      <c r="G43" s="703"/>
      <c r="H43" s="703"/>
      <c r="I43" s="703"/>
      <c r="J43" s="703"/>
      <c r="K43" s="703"/>
    </row>
    <row r="44" spans="3:11">
      <c r="C44" s="703"/>
      <c r="D44" s="703"/>
      <c r="E44" s="703"/>
      <c r="F44" s="703"/>
      <c r="G44" s="703"/>
      <c r="H44" s="703"/>
      <c r="I44" s="703"/>
      <c r="J44" s="703"/>
      <c r="K44" s="703"/>
    </row>
    <row r="45" spans="3:11">
      <c r="C45" s="703"/>
      <c r="D45" s="703"/>
      <c r="E45" s="703"/>
      <c r="F45" s="703"/>
      <c r="G45" s="703"/>
      <c r="H45" s="703"/>
      <c r="I45" s="703"/>
      <c r="J45" s="703"/>
      <c r="K45" s="703"/>
    </row>
    <row r="46" spans="3:11">
      <c r="C46" s="703"/>
      <c r="D46" s="703"/>
      <c r="E46" s="703"/>
      <c r="F46" s="703"/>
      <c r="G46" s="703"/>
      <c r="H46" s="703"/>
      <c r="I46" s="703"/>
      <c r="J46" s="703"/>
      <c r="K46" s="703"/>
    </row>
    <row r="47" spans="3:11">
      <c r="C47" s="703"/>
      <c r="D47" s="703"/>
      <c r="E47" s="703"/>
      <c r="F47" s="703"/>
      <c r="G47" s="703"/>
      <c r="H47" s="703"/>
      <c r="I47" s="703"/>
      <c r="J47" s="703"/>
      <c r="K47" s="703"/>
    </row>
    <row r="48" spans="3:11">
      <c r="C48" s="703"/>
      <c r="D48" s="703"/>
      <c r="E48" s="703"/>
      <c r="F48" s="703"/>
      <c r="G48" s="703"/>
      <c r="H48" s="703"/>
      <c r="I48" s="703"/>
      <c r="J48" s="703"/>
      <c r="K48" s="703"/>
    </row>
    <row r="49" spans="3:11">
      <c r="C49" s="703"/>
      <c r="D49" s="703"/>
      <c r="E49" s="703"/>
      <c r="F49" s="703"/>
      <c r="G49" s="703"/>
      <c r="H49" s="703"/>
      <c r="I49" s="703"/>
      <c r="J49" s="703"/>
      <c r="K49" s="703"/>
    </row>
    <row r="50" spans="3:11">
      <c r="C50" s="703"/>
      <c r="D50" s="703"/>
      <c r="E50" s="703"/>
      <c r="F50" s="703"/>
      <c r="G50" s="703"/>
      <c r="H50" s="703"/>
      <c r="I50" s="703"/>
      <c r="J50" s="703"/>
      <c r="K50" s="703"/>
    </row>
    <row r="51" spans="3:11">
      <c r="C51" s="703"/>
      <c r="D51" s="703"/>
      <c r="E51" s="703"/>
      <c r="F51" s="703"/>
      <c r="G51" s="703"/>
      <c r="H51" s="703"/>
      <c r="I51" s="703"/>
      <c r="J51" s="703"/>
      <c r="K51" s="703"/>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39"/>
  <sheetViews>
    <sheetView zoomScale="90" zoomScaleNormal="90" workbookViewId="0">
      <pane xSplit="1" ySplit="5" topLeftCell="B6" activePane="bottomRight" state="frozen"/>
      <selection pane="topRight"/>
      <selection pane="bottomLeft"/>
      <selection pane="bottomRight"/>
    </sheetView>
  </sheetViews>
  <sheetFormatPr defaultColWidth="9.140625" defaultRowHeight="15"/>
  <cols>
    <col min="1" max="1" width="10.5703125" style="66" bestFit="1" customWidth="1"/>
    <col min="2" max="2" width="59.140625" style="66" customWidth="1"/>
    <col min="3" max="3" width="14.85546875" style="66" bestFit="1" customWidth="1"/>
    <col min="4" max="4" width="10" style="66" bestFit="1" customWidth="1"/>
    <col min="5" max="5" width="18.42578125" style="66" bestFit="1" customWidth="1"/>
    <col min="6" max="13" width="10.5703125" style="66" customWidth="1"/>
    <col min="14" max="14" width="31" style="66" bestFit="1" customWidth="1"/>
    <col min="15" max="16384" width="9.140625" style="11"/>
  </cols>
  <sheetData>
    <row r="1" spans="1:14" s="727" customFormat="1">
      <c r="A1" s="725" t="s">
        <v>188</v>
      </c>
      <c r="B1" s="726" t="str">
        <f>Info!C2</f>
        <v>სს თიბისი ბანკი</v>
      </c>
      <c r="C1" s="726"/>
      <c r="D1" s="726"/>
      <c r="E1" s="726"/>
      <c r="F1" s="726"/>
      <c r="G1" s="726"/>
      <c r="H1" s="726"/>
      <c r="I1" s="726"/>
      <c r="J1" s="726"/>
      <c r="K1" s="726"/>
      <c r="L1" s="726"/>
      <c r="M1" s="726"/>
      <c r="N1" s="726"/>
    </row>
    <row r="2" spans="1:14" s="727" customFormat="1" ht="14.25" customHeight="1">
      <c r="A2" s="726" t="s">
        <v>189</v>
      </c>
      <c r="B2" s="695">
        <f>'1. key ratios'!B2</f>
        <v>44742</v>
      </c>
      <c r="C2" s="726"/>
      <c r="D2" s="726"/>
      <c r="E2" s="726"/>
      <c r="F2" s="726"/>
      <c r="G2" s="726"/>
      <c r="H2" s="726"/>
      <c r="I2" s="726"/>
      <c r="J2" s="726"/>
      <c r="K2" s="726"/>
      <c r="L2" s="726"/>
      <c r="M2" s="726"/>
      <c r="N2" s="726"/>
    </row>
    <row r="3" spans="1:14" ht="14.25" customHeight="1"/>
    <row r="4" spans="1:14" ht="15.75" thickBot="1">
      <c r="A4" s="2" t="s">
        <v>417</v>
      </c>
      <c r="B4" s="90" t="s">
        <v>77</v>
      </c>
    </row>
    <row r="5" spans="1:14" s="24" customFormat="1" ht="12.75">
      <c r="A5" s="167"/>
      <c r="B5" s="168"/>
      <c r="C5" s="169" t="s">
        <v>0</v>
      </c>
      <c r="D5" s="169" t="s">
        <v>1</v>
      </c>
      <c r="E5" s="169" t="s">
        <v>2</v>
      </c>
      <c r="F5" s="169" t="s">
        <v>3</v>
      </c>
      <c r="G5" s="169" t="s">
        <v>4</v>
      </c>
      <c r="H5" s="169" t="s">
        <v>5</v>
      </c>
      <c r="I5" s="169" t="s">
        <v>237</v>
      </c>
      <c r="J5" s="169" t="s">
        <v>238</v>
      </c>
      <c r="K5" s="169" t="s">
        <v>239</v>
      </c>
      <c r="L5" s="169" t="s">
        <v>240</v>
      </c>
      <c r="M5" s="169" t="s">
        <v>241</v>
      </c>
      <c r="N5" s="170" t="s">
        <v>242</v>
      </c>
    </row>
    <row r="6" spans="1:14" ht="45">
      <c r="A6" s="161"/>
      <c r="B6" s="102"/>
      <c r="C6" s="103" t="s">
        <v>87</v>
      </c>
      <c r="D6" s="104" t="s">
        <v>76</v>
      </c>
      <c r="E6" s="105" t="s">
        <v>86</v>
      </c>
      <c r="F6" s="106">
        <v>0</v>
      </c>
      <c r="G6" s="106">
        <v>0.2</v>
      </c>
      <c r="H6" s="106">
        <v>0.35</v>
      </c>
      <c r="I6" s="106">
        <v>0.5</v>
      </c>
      <c r="J6" s="106">
        <v>0.75</v>
      </c>
      <c r="K6" s="106">
        <v>1</v>
      </c>
      <c r="L6" s="106">
        <v>1.5</v>
      </c>
      <c r="M6" s="106">
        <v>2.5</v>
      </c>
      <c r="N6" s="162" t="s">
        <v>77</v>
      </c>
    </row>
    <row r="7" spans="1:14">
      <c r="A7" s="163">
        <v>1</v>
      </c>
      <c r="B7" s="107" t="s">
        <v>78</v>
      </c>
      <c r="C7" s="754">
        <v>3846501043.7434998</v>
      </c>
      <c r="D7" s="755"/>
      <c r="E7" s="756">
        <v>108173520.26261799</v>
      </c>
      <c r="F7" s="754">
        <v>6157633.7189999996</v>
      </c>
      <c r="G7" s="754">
        <v>3894068.7690000003</v>
      </c>
      <c r="H7" s="754">
        <v>0</v>
      </c>
      <c r="I7" s="754">
        <v>71355003.346499994</v>
      </c>
      <c r="J7" s="754">
        <v>0</v>
      </c>
      <c r="K7" s="754">
        <v>26766814.427676</v>
      </c>
      <c r="L7" s="754">
        <v>0</v>
      </c>
      <c r="M7" s="754">
        <v>0</v>
      </c>
      <c r="N7" s="757">
        <v>63223129.854725994</v>
      </c>
    </row>
    <row r="8" spans="1:14">
      <c r="A8" s="163">
        <v>1.1000000000000001</v>
      </c>
      <c r="B8" s="108" t="s">
        <v>79</v>
      </c>
      <c r="C8" s="758">
        <v>3236331438.46</v>
      </c>
      <c r="D8" s="759">
        <v>0.02</v>
      </c>
      <c r="E8" s="756">
        <v>64726628.769200005</v>
      </c>
      <c r="F8" s="758">
        <v>0</v>
      </c>
      <c r="G8" s="758">
        <v>3894068.7690000003</v>
      </c>
      <c r="H8" s="758">
        <v>0</v>
      </c>
      <c r="I8" s="758">
        <v>52156063.846499994</v>
      </c>
      <c r="J8" s="758">
        <v>0</v>
      </c>
      <c r="K8" s="758">
        <v>8676496.1532759964</v>
      </c>
      <c r="L8" s="758">
        <v>0</v>
      </c>
      <c r="M8" s="758">
        <v>0</v>
      </c>
      <c r="N8" s="757">
        <v>35533341.830325991</v>
      </c>
    </row>
    <row r="9" spans="1:14">
      <c r="A9" s="163">
        <v>1.2</v>
      </c>
      <c r="B9" s="108" t="s">
        <v>80</v>
      </c>
      <c r="C9" s="758">
        <v>266855426.96059999</v>
      </c>
      <c r="D9" s="759">
        <v>0.05</v>
      </c>
      <c r="E9" s="756">
        <v>13342771.348030001</v>
      </c>
      <c r="F9" s="758">
        <v>0</v>
      </c>
      <c r="G9" s="758">
        <v>0</v>
      </c>
      <c r="H9" s="758">
        <v>0</v>
      </c>
      <c r="I9" s="758">
        <v>3148567.5</v>
      </c>
      <c r="J9" s="758">
        <v>0</v>
      </c>
      <c r="K9" s="758">
        <v>10194203.848000001</v>
      </c>
      <c r="L9" s="758">
        <v>0</v>
      </c>
      <c r="M9" s="758">
        <v>0</v>
      </c>
      <c r="N9" s="757">
        <v>11768487.598000001</v>
      </c>
    </row>
    <row r="10" spans="1:14">
      <c r="A10" s="163">
        <v>1.3</v>
      </c>
      <c r="B10" s="108" t="s">
        <v>81</v>
      </c>
      <c r="C10" s="758">
        <v>299331080.33029997</v>
      </c>
      <c r="D10" s="759">
        <v>0.08</v>
      </c>
      <c r="E10" s="756">
        <v>23946486.426423997</v>
      </c>
      <c r="F10" s="758">
        <v>0</v>
      </c>
      <c r="G10" s="758">
        <v>0</v>
      </c>
      <c r="H10" s="758">
        <v>0</v>
      </c>
      <c r="I10" s="758">
        <v>16050372</v>
      </c>
      <c r="J10" s="758">
        <v>0</v>
      </c>
      <c r="K10" s="758">
        <v>7896114.4264000002</v>
      </c>
      <c r="L10" s="758">
        <v>0</v>
      </c>
      <c r="M10" s="758">
        <v>0</v>
      </c>
      <c r="N10" s="757">
        <v>15921300.4264</v>
      </c>
    </row>
    <row r="11" spans="1:14">
      <c r="A11" s="163">
        <v>1.4</v>
      </c>
      <c r="B11" s="108" t="s">
        <v>82</v>
      </c>
      <c r="C11" s="758">
        <v>0</v>
      </c>
      <c r="D11" s="759">
        <v>0.11</v>
      </c>
      <c r="E11" s="756">
        <v>0</v>
      </c>
      <c r="F11" s="758">
        <v>0</v>
      </c>
      <c r="G11" s="758">
        <v>0</v>
      </c>
      <c r="H11" s="758">
        <v>0</v>
      </c>
      <c r="I11" s="758">
        <v>0</v>
      </c>
      <c r="J11" s="758">
        <v>0</v>
      </c>
      <c r="K11" s="758">
        <v>0</v>
      </c>
      <c r="L11" s="758">
        <v>0</v>
      </c>
      <c r="M11" s="758">
        <v>0</v>
      </c>
      <c r="N11" s="757">
        <v>0</v>
      </c>
    </row>
    <row r="12" spans="1:14">
      <c r="A12" s="163">
        <v>1.5</v>
      </c>
      <c r="B12" s="108" t="s">
        <v>83</v>
      </c>
      <c r="C12" s="758">
        <v>43983097.992600001</v>
      </c>
      <c r="D12" s="759">
        <v>0.14000000000000001</v>
      </c>
      <c r="E12" s="756">
        <v>6157633.7189640012</v>
      </c>
      <c r="F12" s="758">
        <v>6157633.7189999996</v>
      </c>
      <c r="G12" s="758">
        <v>0</v>
      </c>
      <c r="H12" s="758">
        <v>0</v>
      </c>
      <c r="I12" s="758">
        <v>0</v>
      </c>
      <c r="J12" s="758">
        <v>0</v>
      </c>
      <c r="K12" s="758">
        <v>0</v>
      </c>
      <c r="L12" s="758">
        <v>0</v>
      </c>
      <c r="M12" s="758">
        <v>0</v>
      </c>
      <c r="N12" s="757">
        <v>0</v>
      </c>
    </row>
    <row r="13" spans="1:14">
      <c r="A13" s="163">
        <v>1.6</v>
      </c>
      <c r="B13" s="109" t="s">
        <v>84</v>
      </c>
      <c r="C13" s="758">
        <v>0</v>
      </c>
      <c r="D13" s="760"/>
      <c r="E13" s="758"/>
      <c r="F13" s="758">
        <v>0</v>
      </c>
      <c r="G13" s="758">
        <v>0</v>
      </c>
      <c r="H13" s="758">
        <v>0</v>
      </c>
      <c r="I13" s="758">
        <v>0</v>
      </c>
      <c r="J13" s="758">
        <v>0</v>
      </c>
      <c r="K13" s="758">
        <v>0</v>
      </c>
      <c r="L13" s="758">
        <v>0</v>
      </c>
      <c r="M13" s="758">
        <v>0</v>
      </c>
      <c r="N13" s="757">
        <v>0</v>
      </c>
    </row>
    <row r="14" spans="1:14" ht="30">
      <c r="A14" s="163">
        <v>2</v>
      </c>
      <c r="B14" s="110" t="s">
        <v>85</v>
      </c>
      <c r="C14" s="754">
        <v>20341860</v>
      </c>
      <c r="D14" s="755"/>
      <c r="E14" s="756">
        <v>641076.80000000005</v>
      </c>
      <c r="F14" s="758">
        <v>0</v>
      </c>
      <c r="G14" s="758">
        <v>0</v>
      </c>
      <c r="H14" s="758">
        <v>0</v>
      </c>
      <c r="I14" s="758">
        <v>641076.80000000005</v>
      </c>
      <c r="J14" s="758">
        <v>0</v>
      </c>
      <c r="K14" s="758">
        <v>0</v>
      </c>
      <c r="L14" s="758">
        <v>0</v>
      </c>
      <c r="M14" s="758">
        <v>0</v>
      </c>
      <c r="N14" s="757">
        <v>320538.40000000002</v>
      </c>
    </row>
    <row r="15" spans="1:14">
      <c r="A15" s="163">
        <v>2.1</v>
      </c>
      <c r="B15" s="109" t="s">
        <v>79</v>
      </c>
      <c r="C15" s="758">
        <v>0</v>
      </c>
      <c r="D15" s="759">
        <v>5.0000000000000001E-3</v>
      </c>
      <c r="E15" s="756">
        <v>0</v>
      </c>
      <c r="F15" s="758">
        <v>0</v>
      </c>
      <c r="G15" s="758">
        <v>0</v>
      </c>
      <c r="H15" s="758">
        <v>0</v>
      </c>
      <c r="I15" s="758">
        <v>0</v>
      </c>
      <c r="J15" s="758">
        <v>0</v>
      </c>
      <c r="K15" s="758">
        <v>0</v>
      </c>
      <c r="L15" s="758">
        <v>0</v>
      </c>
      <c r="M15" s="758">
        <v>0</v>
      </c>
      <c r="N15" s="757">
        <v>0</v>
      </c>
    </row>
    <row r="16" spans="1:14">
      <c r="A16" s="163">
        <v>2.2000000000000002</v>
      </c>
      <c r="B16" s="109" t="s">
        <v>80</v>
      </c>
      <c r="C16" s="758">
        <v>0</v>
      </c>
      <c r="D16" s="759">
        <v>0.01</v>
      </c>
      <c r="E16" s="756">
        <v>0</v>
      </c>
      <c r="F16" s="758">
        <v>0</v>
      </c>
      <c r="G16" s="758">
        <v>0</v>
      </c>
      <c r="H16" s="758">
        <v>0</v>
      </c>
      <c r="I16" s="758">
        <v>0</v>
      </c>
      <c r="J16" s="758">
        <v>0</v>
      </c>
      <c r="K16" s="758">
        <v>0</v>
      </c>
      <c r="L16" s="758">
        <v>0</v>
      </c>
      <c r="M16" s="758">
        <v>0</v>
      </c>
      <c r="N16" s="757">
        <v>0</v>
      </c>
    </row>
    <row r="17" spans="1:14">
      <c r="A17" s="163">
        <v>2.2999999999999998</v>
      </c>
      <c r="B17" s="109" t="s">
        <v>81</v>
      </c>
      <c r="C17" s="758">
        <v>8629880</v>
      </c>
      <c r="D17" s="759">
        <v>0.02</v>
      </c>
      <c r="E17" s="756">
        <v>172597.6</v>
      </c>
      <c r="F17" s="758">
        <v>0</v>
      </c>
      <c r="G17" s="758">
        <v>0</v>
      </c>
      <c r="H17" s="758">
        <v>0</v>
      </c>
      <c r="I17" s="758">
        <v>172597.6</v>
      </c>
      <c r="J17" s="758">
        <v>0</v>
      </c>
      <c r="K17" s="758">
        <v>0</v>
      </c>
      <c r="L17" s="758">
        <v>0</v>
      </c>
      <c r="M17" s="758">
        <v>0</v>
      </c>
      <c r="N17" s="757">
        <v>86298.8</v>
      </c>
    </row>
    <row r="18" spans="1:14">
      <c r="A18" s="163">
        <v>2.4</v>
      </c>
      <c r="B18" s="109" t="s">
        <v>82</v>
      </c>
      <c r="C18" s="758">
        <v>0</v>
      </c>
      <c r="D18" s="759">
        <v>0.03</v>
      </c>
      <c r="E18" s="756">
        <v>0</v>
      </c>
      <c r="F18" s="758">
        <v>0</v>
      </c>
      <c r="G18" s="758">
        <v>0</v>
      </c>
      <c r="H18" s="758">
        <v>0</v>
      </c>
      <c r="I18" s="758">
        <v>0</v>
      </c>
      <c r="J18" s="758">
        <v>0</v>
      </c>
      <c r="K18" s="758">
        <v>0</v>
      </c>
      <c r="L18" s="758">
        <v>0</v>
      </c>
      <c r="M18" s="758">
        <v>0</v>
      </c>
      <c r="N18" s="757">
        <v>0</v>
      </c>
    </row>
    <row r="19" spans="1:14">
      <c r="A19" s="163">
        <v>2.5</v>
      </c>
      <c r="B19" s="109" t="s">
        <v>83</v>
      </c>
      <c r="C19" s="758">
        <v>11711980</v>
      </c>
      <c r="D19" s="759">
        <v>0.04</v>
      </c>
      <c r="E19" s="756">
        <v>468479.2</v>
      </c>
      <c r="F19" s="758">
        <v>0</v>
      </c>
      <c r="G19" s="758">
        <v>0</v>
      </c>
      <c r="H19" s="758">
        <v>0</v>
      </c>
      <c r="I19" s="758">
        <v>468479.2</v>
      </c>
      <c r="J19" s="758">
        <v>0</v>
      </c>
      <c r="K19" s="758">
        <v>0</v>
      </c>
      <c r="L19" s="758">
        <v>0</v>
      </c>
      <c r="M19" s="758">
        <v>0</v>
      </c>
      <c r="N19" s="757">
        <v>234239.6</v>
      </c>
    </row>
    <row r="20" spans="1:14">
      <c r="A20" s="163">
        <v>2.6</v>
      </c>
      <c r="B20" s="109" t="s">
        <v>84</v>
      </c>
      <c r="C20" s="758">
        <v>0</v>
      </c>
      <c r="D20" s="760"/>
      <c r="E20" s="758">
        <v>0</v>
      </c>
      <c r="F20" s="758">
        <v>0</v>
      </c>
      <c r="G20" s="758">
        <v>0</v>
      </c>
      <c r="H20" s="758">
        <v>0</v>
      </c>
      <c r="I20" s="758">
        <v>0</v>
      </c>
      <c r="J20" s="758">
        <v>0</v>
      </c>
      <c r="K20" s="758">
        <v>0</v>
      </c>
      <c r="L20" s="758">
        <v>0</v>
      </c>
      <c r="M20" s="758">
        <v>0</v>
      </c>
      <c r="N20" s="757">
        <v>0</v>
      </c>
    </row>
    <row r="21" spans="1:14" ht="15.75" thickBot="1">
      <c r="A21" s="164">
        <v>3</v>
      </c>
      <c r="B21" s="165" t="s">
        <v>68</v>
      </c>
      <c r="C21" s="266">
        <v>3866842903.7434998</v>
      </c>
      <c r="D21" s="166"/>
      <c r="E21" s="267">
        <v>108814597.06261799</v>
      </c>
      <c r="F21" s="758">
        <v>0</v>
      </c>
      <c r="G21" s="758">
        <v>0</v>
      </c>
      <c r="H21" s="758">
        <v>0</v>
      </c>
      <c r="I21" s="758">
        <v>0</v>
      </c>
      <c r="J21" s="758">
        <v>0</v>
      </c>
      <c r="K21" s="758">
        <v>0</v>
      </c>
      <c r="L21" s="758">
        <v>0</v>
      </c>
      <c r="M21" s="758">
        <v>0</v>
      </c>
      <c r="N21" s="757">
        <v>63543668.254725993</v>
      </c>
    </row>
    <row r="22" spans="1:14">
      <c r="E22" s="268"/>
      <c r="F22" s="268"/>
      <c r="G22" s="268"/>
      <c r="H22" s="268"/>
      <c r="I22" s="268"/>
      <c r="J22" s="268"/>
      <c r="K22" s="268"/>
      <c r="L22" s="268"/>
      <c r="M22" s="268"/>
    </row>
    <row r="25" spans="1:14">
      <c r="C25" s="268"/>
      <c r="D25" s="268"/>
      <c r="E25" s="268"/>
      <c r="F25" s="268"/>
      <c r="G25" s="268"/>
      <c r="H25" s="268"/>
      <c r="I25" s="268"/>
      <c r="J25" s="268"/>
      <c r="K25" s="268"/>
      <c r="L25" s="268"/>
      <c r="M25" s="268"/>
      <c r="N25" s="268"/>
    </row>
    <row r="26" spans="1:14">
      <c r="C26" s="268"/>
      <c r="D26" s="268"/>
      <c r="E26" s="268"/>
      <c r="F26" s="268"/>
      <c r="G26" s="268"/>
      <c r="H26" s="268"/>
      <c r="I26" s="268"/>
      <c r="J26" s="268"/>
      <c r="K26" s="268"/>
      <c r="L26" s="268"/>
      <c r="M26" s="268"/>
      <c r="N26" s="268"/>
    </row>
    <row r="27" spans="1:14">
      <c r="C27" s="268"/>
      <c r="D27" s="268"/>
      <c r="E27" s="268"/>
      <c r="F27" s="268"/>
      <c r="G27" s="268"/>
      <c r="H27" s="268"/>
      <c r="I27" s="268"/>
      <c r="J27" s="268"/>
      <c r="K27" s="268"/>
      <c r="L27" s="268"/>
      <c r="M27" s="268"/>
      <c r="N27" s="268"/>
    </row>
    <row r="28" spans="1:14">
      <c r="C28" s="268"/>
      <c r="D28" s="268"/>
      <c r="E28" s="268"/>
      <c r="F28" s="268"/>
      <c r="G28" s="268"/>
      <c r="H28" s="268"/>
      <c r="I28" s="268"/>
      <c r="J28" s="268"/>
      <c r="K28" s="268"/>
      <c r="L28" s="268"/>
      <c r="M28" s="268"/>
      <c r="N28" s="268"/>
    </row>
    <row r="29" spans="1:14">
      <c r="C29" s="268"/>
      <c r="D29" s="268"/>
      <c r="E29" s="268"/>
      <c r="F29" s="268"/>
      <c r="G29" s="268"/>
      <c r="H29" s="268"/>
      <c r="I29" s="268"/>
      <c r="J29" s="268"/>
      <c r="K29" s="268"/>
      <c r="L29" s="268"/>
      <c r="M29" s="268"/>
      <c r="N29" s="268"/>
    </row>
    <row r="30" spans="1:14">
      <c r="C30" s="268"/>
      <c r="D30" s="268"/>
      <c r="E30" s="268"/>
      <c r="F30" s="268"/>
      <c r="G30" s="268"/>
      <c r="H30" s="268"/>
      <c r="I30" s="268"/>
      <c r="J30" s="268"/>
      <c r="K30" s="268"/>
      <c r="L30" s="268"/>
      <c r="M30" s="268"/>
      <c r="N30" s="268"/>
    </row>
    <row r="31" spans="1:14">
      <c r="C31" s="268"/>
      <c r="D31" s="268"/>
      <c r="E31" s="268"/>
      <c r="F31" s="268"/>
      <c r="G31" s="268"/>
      <c r="H31" s="268"/>
      <c r="I31" s="268"/>
      <c r="J31" s="268"/>
      <c r="K31" s="268"/>
      <c r="L31" s="268"/>
      <c r="M31" s="268"/>
      <c r="N31" s="268"/>
    </row>
    <row r="32" spans="1:14">
      <c r="C32" s="268"/>
      <c r="D32" s="268"/>
      <c r="E32" s="268"/>
      <c r="F32" s="268"/>
      <c r="G32" s="268"/>
      <c r="H32" s="268"/>
      <c r="I32" s="268"/>
      <c r="J32" s="268"/>
      <c r="K32" s="268"/>
      <c r="L32" s="268"/>
      <c r="M32" s="268"/>
      <c r="N32" s="268"/>
    </row>
    <row r="33" spans="3:14">
      <c r="C33" s="268"/>
      <c r="D33" s="268"/>
      <c r="E33" s="268"/>
      <c r="F33" s="268"/>
      <c r="G33" s="268"/>
      <c r="H33" s="268"/>
      <c r="I33" s="268"/>
      <c r="J33" s="268"/>
      <c r="K33" s="268"/>
      <c r="L33" s="268"/>
      <c r="M33" s="268"/>
      <c r="N33" s="268"/>
    </row>
    <row r="34" spans="3:14">
      <c r="C34" s="268"/>
      <c r="D34" s="268"/>
      <c r="E34" s="268"/>
      <c r="F34" s="268"/>
      <c r="G34" s="268"/>
      <c r="H34" s="268"/>
      <c r="I34" s="268"/>
      <c r="J34" s="268"/>
      <c r="K34" s="268"/>
      <c r="L34" s="268"/>
      <c r="M34" s="268"/>
      <c r="N34" s="268"/>
    </row>
    <row r="35" spans="3:14">
      <c r="C35" s="268"/>
      <c r="D35" s="268"/>
      <c r="E35" s="268"/>
      <c r="F35" s="268"/>
      <c r="G35" s="268"/>
      <c r="H35" s="268"/>
      <c r="I35" s="268"/>
      <c r="J35" s="268"/>
      <c r="K35" s="268"/>
      <c r="L35" s="268"/>
      <c r="M35" s="268"/>
      <c r="N35" s="268"/>
    </row>
    <row r="36" spans="3:14">
      <c r="C36" s="268"/>
      <c r="D36" s="268"/>
      <c r="E36" s="268"/>
      <c r="F36" s="268"/>
      <c r="G36" s="268"/>
      <c r="H36" s="268"/>
      <c r="I36" s="268"/>
      <c r="J36" s="268"/>
      <c r="K36" s="268"/>
      <c r="L36" s="268"/>
      <c r="M36" s="268"/>
      <c r="N36" s="268"/>
    </row>
    <row r="37" spans="3:14">
      <c r="C37" s="268"/>
      <c r="D37" s="268"/>
      <c r="E37" s="268"/>
      <c r="F37" s="268"/>
      <c r="G37" s="268"/>
      <c r="H37" s="268"/>
      <c r="I37" s="268"/>
      <c r="J37" s="268"/>
      <c r="K37" s="268"/>
      <c r="L37" s="268"/>
      <c r="M37" s="268"/>
      <c r="N37" s="268"/>
    </row>
    <row r="38" spans="3:14">
      <c r="C38" s="268"/>
      <c r="D38" s="268"/>
      <c r="E38" s="268"/>
      <c r="F38" s="268"/>
      <c r="G38" s="268"/>
      <c r="H38" s="268"/>
      <c r="I38" s="268"/>
      <c r="J38" s="268"/>
      <c r="K38" s="268"/>
      <c r="L38" s="268"/>
      <c r="M38" s="268"/>
      <c r="N38" s="268"/>
    </row>
    <row r="39" spans="3:14">
      <c r="C39" s="268"/>
      <c r="D39" s="268"/>
      <c r="E39" s="268"/>
      <c r="F39" s="268"/>
      <c r="G39" s="268"/>
      <c r="H39" s="268"/>
      <c r="I39" s="268"/>
      <c r="J39" s="268"/>
      <c r="K39" s="268"/>
      <c r="L39" s="268"/>
      <c r="M39" s="268"/>
      <c r="N39" s="268"/>
    </row>
  </sheetData>
  <conditionalFormatting sqref="E8:E12">
    <cfRule type="expression" dxfId="19" priority="2">
      <formula>(C8*D8)&lt;&gt;SUM(#REF!)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3"/>
  <sheetViews>
    <sheetView workbookViewId="0">
      <selection activeCell="F25" sqref="F25"/>
    </sheetView>
  </sheetViews>
  <sheetFormatPr defaultRowHeight="15"/>
  <cols>
    <col min="1" max="1" width="11.42578125" customWidth="1"/>
    <col min="2" max="2" width="76.85546875" style="4" customWidth="1"/>
    <col min="3" max="3" width="14.5703125" bestFit="1" customWidth="1"/>
  </cols>
  <sheetData>
    <row r="1" spans="1:4" s="717" customFormat="1">
      <c r="A1" s="716" t="s">
        <v>188</v>
      </c>
      <c r="B1" s="717" t="str">
        <f>Info!C2</f>
        <v>სს თიბისი ბანკი</v>
      </c>
    </row>
    <row r="2" spans="1:4" s="717" customFormat="1">
      <c r="A2" s="716" t="s">
        <v>189</v>
      </c>
      <c r="B2" s="695">
        <f>'1. key ratios'!B2</f>
        <v>44742</v>
      </c>
    </row>
    <row r="3" spans="1:4">
      <c r="A3" s="302"/>
      <c r="B3"/>
    </row>
    <row r="4" spans="1:4">
      <c r="A4" s="302" t="s">
        <v>595</v>
      </c>
      <c r="B4" t="s">
        <v>554</v>
      </c>
    </row>
    <row r="5" spans="1:4">
      <c r="A5" s="356"/>
      <c r="B5" s="356" t="s">
        <v>555</v>
      </c>
      <c r="C5" s="368"/>
    </row>
    <row r="6" spans="1:4">
      <c r="A6" s="357">
        <v>1</v>
      </c>
      <c r="B6" s="369" t="s">
        <v>607</v>
      </c>
      <c r="C6" s="370">
        <v>25105465085.843636</v>
      </c>
      <c r="D6" s="673"/>
    </row>
    <row r="7" spans="1:4">
      <c r="A7" s="357">
        <v>2</v>
      </c>
      <c r="B7" s="369" t="s">
        <v>556</v>
      </c>
      <c r="C7" s="370">
        <v>-297997608.73999995</v>
      </c>
      <c r="D7" s="673"/>
    </row>
    <row r="8" spans="1:4">
      <c r="A8" s="358">
        <v>3</v>
      </c>
      <c r="B8" s="371" t="s">
        <v>557</v>
      </c>
      <c r="C8" s="372">
        <v>24807467477.103634</v>
      </c>
      <c r="D8" s="673"/>
    </row>
    <row r="9" spans="1:4">
      <c r="A9" s="359"/>
      <c r="B9" s="359" t="s">
        <v>558</v>
      </c>
      <c r="C9" s="373"/>
      <c r="D9" s="673"/>
    </row>
    <row r="10" spans="1:4">
      <c r="A10" s="360">
        <v>4</v>
      </c>
      <c r="B10" s="374" t="s">
        <v>559</v>
      </c>
      <c r="C10" s="370"/>
      <c r="D10" s="673"/>
    </row>
    <row r="11" spans="1:4">
      <c r="A11" s="360">
        <v>5</v>
      </c>
      <c r="B11" s="375" t="s">
        <v>560</v>
      </c>
      <c r="C11" s="370"/>
      <c r="D11" s="673"/>
    </row>
    <row r="12" spans="1:4">
      <c r="A12" s="360" t="s">
        <v>561</v>
      </c>
      <c r="B12" s="369" t="s">
        <v>562</v>
      </c>
      <c r="C12" s="372">
        <v>108814597.06261799</v>
      </c>
      <c r="D12" s="673"/>
    </row>
    <row r="13" spans="1:4">
      <c r="A13" s="361">
        <v>6</v>
      </c>
      <c r="B13" s="376" t="s">
        <v>563</v>
      </c>
      <c r="C13" s="370"/>
      <c r="D13" s="673"/>
    </row>
    <row r="14" spans="1:4">
      <c r="A14" s="361">
        <v>7</v>
      </c>
      <c r="B14" s="377" t="s">
        <v>564</v>
      </c>
      <c r="C14" s="370"/>
      <c r="D14" s="673"/>
    </row>
    <row r="15" spans="1:4">
      <c r="A15" s="362">
        <v>8</v>
      </c>
      <c r="B15" s="369" t="s">
        <v>565</v>
      </c>
      <c r="C15" s="370"/>
      <c r="D15" s="673"/>
    </row>
    <row r="16" spans="1:4" ht="24">
      <c r="A16" s="361">
        <v>9</v>
      </c>
      <c r="B16" s="377" t="s">
        <v>566</v>
      </c>
      <c r="C16" s="370"/>
      <c r="D16" s="673"/>
    </row>
    <row r="17" spans="1:4">
      <c r="A17" s="361">
        <v>10</v>
      </c>
      <c r="B17" s="377" t="s">
        <v>567</v>
      </c>
      <c r="C17" s="370"/>
      <c r="D17" s="673"/>
    </row>
    <row r="18" spans="1:4">
      <c r="A18" s="363">
        <v>11</v>
      </c>
      <c r="B18" s="378" t="s">
        <v>568</v>
      </c>
      <c r="C18" s="372">
        <v>108814597.06261799</v>
      </c>
      <c r="D18" s="673"/>
    </row>
    <row r="19" spans="1:4">
      <c r="A19" s="359"/>
      <c r="B19" s="359" t="s">
        <v>569</v>
      </c>
      <c r="C19" s="379"/>
      <c r="D19" s="673"/>
    </row>
    <row r="20" spans="1:4">
      <c r="A20" s="361">
        <v>12</v>
      </c>
      <c r="B20" s="374" t="s">
        <v>570</v>
      </c>
      <c r="C20" s="370"/>
      <c r="D20" s="673"/>
    </row>
    <row r="21" spans="1:4">
      <c r="A21" s="361">
        <v>13</v>
      </c>
      <c r="B21" s="374" t="s">
        <v>571</v>
      </c>
      <c r="C21" s="370"/>
      <c r="D21" s="673"/>
    </row>
    <row r="22" spans="1:4">
      <c r="A22" s="361">
        <v>14</v>
      </c>
      <c r="B22" s="374" t="s">
        <v>572</v>
      </c>
      <c r="C22" s="370"/>
      <c r="D22" s="673"/>
    </row>
    <row r="23" spans="1:4" ht="24">
      <c r="A23" s="361" t="s">
        <v>573</v>
      </c>
      <c r="B23" s="374" t="s">
        <v>574</v>
      </c>
      <c r="C23" s="370"/>
      <c r="D23" s="673"/>
    </row>
    <row r="24" spans="1:4">
      <c r="A24" s="361">
        <v>15</v>
      </c>
      <c r="B24" s="374" t="s">
        <v>575</v>
      </c>
      <c r="C24" s="370"/>
      <c r="D24" s="673"/>
    </row>
    <row r="25" spans="1:4">
      <c r="A25" s="361" t="s">
        <v>576</v>
      </c>
      <c r="B25" s="369" t="s">
        <v>577</v>
      </c>
      <c r="C25" s="370"/>
      <c r="D25" s="673"/>
    </row>
    <row r="26" spans="1:4">
      <c r="A26" s="363">
        <v>16</v>
      </c>
      <c r="B26" s="378" t="s">
        <v>578</v>
      </c>
      <c r="C26" s="372">
        <v>0</v>
      </c>
      <c r="D26" s="673"/>
    </row>
    <row r="27" spans="1:4">
      <c r="A27" s="359"/>
      <c r="B27" s="359" t="s">
        <v>579</v>
      </c>
      <c r="C27" s="373"/>
      <c r="D27" s="673"/>
    </row>
    <row r="28" spans="1:4">
      <c r="A28" s="360">
        <v>17</v>
      </c>
      <c r="B28" s="369" t="s">
        <v>580</v>
      </c>
      <c r="C28" s="370">
        <v>3056224165.6555004</v>
      </c>
      <c r="D28" s="673"/>
    </row>
    <row r="29" spans="1:4">
      <c r="A29" s="360">
        <v>18</v>
      </c>
      <c r="B29" s="369" t="s">
        <v>581</v>
      </c>
      <c r="C29" s="370">
        <v>-1660096324.3164001</v>
      </c>
      <c r="D29" s="673"/>
    </row>
    <row r="30" spans="1:4">
      <c r="A30" s="363">
        <v>19</v>
      </c>
      <c r="B30" s="378" t="s">
        <v>582</v>
      </c>
      <c r="C30" s="372">
        <v>1396127841.3391004</v>
      </c>
      <c r="D30" s="673"/>
    </row>
    <row r="31" spans="1:4">
      <c r="A31" s="364"/>
      <c r="B31" s="359" t="s">
        <v>583</v>
      </c>
      <c r="C31" s="373"/>
      <c r="D31" s="673"/>
    </row>
    <row r="32" spans="1:4">
      <c r="A32" s="360" t="s">
        <v>584</v>
      </c>
      <c r="B32" s="374" t="s">
        <v>585</v>
      </c>
      <c r="C32" s="380"/>
      <c r="D32" s="673"/>
    </row>
    <row r="33" spans="1:4">
      <c r="A33" s="360" t="s">
        <v>586</v>
      </c>
      <c r="B33" s="375" t="s">
        <v>587</v>
      </c>
      <c r="C33" s="380"/>
      <c r="D33" s="673"/>
    </row>
    <row r="34" spans="1:4">
      <c r="A34" s="359"/>
      <c r="B34" s="359" t="s">
        <v>588</v>
      </c>
      <c r="C34" s="373"/>
      <c r="D34" s="673"/>
    </row>
    <row r="35" spans="1:4">
      <c r="A35" s="363">
        <v>20</v>
      </c>
      <c r="B35" s="378" t="s">
        <v>89</v>
      </c>
      <c r="C35" s="372">
        <v>3655281362.5811305</v>
      </c>
      <c r="D35" s="673"/>
    </row>
    <row r="36" spans="1:4">
      <c r="A36" s="363">
        <v>21</v>
      </c>
      <c r="B36" s="378" t="s">
        <v>589</v>
      </c>
      <c r="C36" s="372">
        <v>26312409915.505352</v>
      </c>
      <c r="D36" s="673"/>
    </row>
    <row r="37" spans="1:4">
      <c r="A37" s="365"/>
      <c r="B37" s="365" t="s">
        <v>554</v>
      </c>
      <c r="C37" s="373"/>
      <c r="D37" s="673"/>
    </row>
    <row r="38" spans="1:4">
      <c r="A38" s="363">
        <v>22</v>
      </c>
      <c r="B38" s="378" t="s">
        <v>554</v>
      </c>
      <c r="C38" s="672">
        <v>0.1389185321420198</v>
      </c>
      <c r="D38" s="673"/>
    </row>
    <row r="39" spans="1:4">
      <c r="A39" s="365"/>
      <c r="B39" s="365" t="s">
        <v>590</v>
      </c>
      <c r="C39" s="373"/>
      <c r="D39" s="673"/>
    </row>
    <row r="40" spans="1:4">
      <c r="A40" s="366" t="s">
        <v>591</v>
      </c>
      <c r="B40" s="374" t="s">
        <v>592</v>
      </c>
      <c r="C40" s="380">
        <v>0</v>
      </c>
      <c r="D40" s="673"/>
    </row>
    <row r="41" spans="1:4">
      <c r="A41" s="367" t="s">
        <v>593</v>
      </c>
      <c r="B41" s="375" t="s">
        <v>594</v>
      </c>
      <c r="C41" s="380">
        <v>0</v>
      </c>
      <c r="D41" s="673"/>
    </row>
    <row r="43" spans="1:4">
      <c r="B43" s="388" t="s">
        <v>608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2"/>
  <sheetViews>
    <sheetView zoomScale="70" zoomScaleNormal="70" workbookViewId="0">
      <pane xSplit="2" ySplit="6" topLeftCell="C10" activePane="bottomRight" state="frozen"/>
      <selection pane="topRight"/>
      <selection pane="bottomLeft"/>
      <selection pane="bottomRight" activeCell="C23" sqref="C23:G37"/>
    </sheetView>
  </sheetViews>
  <sheetFormatPr defaultRowHeight="15"/>
  <cols>
    <col min="1" max="1" width="9.85546875" style="302" bestFit="1" customWidth="1"/>
    <col min="2" max="2" width="82.5703125" style="22" customWidth="1"/>
    <col min="3" max="6" width="17.5703125" style="302" customWidth="1"/>
    <col min="7" max="7" width="22.42578125" style="302" bestFit="1" customWidth="1"/>
  </cols>
  <sheetData>
    <row r="1" spans="1:8" s="717" customFormat="1">
      <c r="A1" s="716" t="s">
        <v>188</v>
      </c>
      <c r="B1" s="716" t="str">
        <f>Info!C2</f>
        <v>სს თიბისი ბანკი</v>
      </c>
      <c r="C1" s="716"/>
      <c r="D1" s="716"/>
      <c r="E1" s="716"/>
      <c r="F1" s="716"/>
      <c r="G1" s="716"/>
    </row>
    <row r="2" spans="1:8" s="717" customFormat="1">
      <c r="A2" s="716" t="s">
        <v>189</v>
      </c>
      <c r="B2" s="695">
        <f>'1. key ratios'!B2</f>
        <v>44742</v>
      </c>
      <c r="C2" s="716"/>
      <c r="D2" s="716"/>
      <c r="E2" s="716"/>
      <c r="F2" s="716"/>
      <c r="G2" s="716"/>
    </row>
    <row r="3" spans="1:8">
      <c r="B3" s="419"/>
    </row>
    <row r="4" spans="1:8" ht="15.75" thickBot="1">
      <c r="A4" s="302" t="s">
        <v>657</v>
      </c>
      <c r="B4" s="422" t="s">
        <v>622</v>
      </c>
    </row>
    <row r="5" spans="1:8">
      <c r="A5" s="423"/>
      <c r="B5" s="424"/>
      <c r="C5" s="811" t="s">
        <v>623</v>
      </c>
      <c r="D5" s="811"/>
      <c r="E5" s="811"/>
      <c r="F5" s="811"/>
      <c r="G5" s="812" t="s">
        <v>624</v>
      </c>
    </row>
    <row r="6" spans="1:8">
      <c r="A6" s="425"/>
      <c r="B6" s="426"/>
      <c r="C6" s="427" t="s">
        <v>625</v>
      </c>
      <c r="D6" s="428" t="s">
        <v>626</v>
      </c>
      <c r="E6" s="428" t="s">
        <v>627</v>
      </c>
      <c r="F6" s="428" t="s">
        <v>628</v>
      </c>
      <c r="G6" s="813"/>
    </row>
    <row r="7" spans="1:8">
      <c r="A7" s="429"/>
      <c r="B7" s="430" t="s">
        <v>629</v>
      </c>
      <c r="C7" s="431"/>
      <c r="D7" s="431"/>
      <c r="E7" s="431"/>
      <c r="F7" s="431"/>
      <c r="G7" s="432"/>
    </row>
    <row r="8" spans="1:8">
      <c r="A8" s="433">
        <v>1</v>
      </c>
      <c r="B8" s="434" t="s">
        <v>630</v>
      </c>
      <c r="C8" s="435">
        <f>SUM(C9:C10)</f>
        <v>3655281362.58113</v>
      </c>
      <c r="D8" s="435">
        <f>SUM(D9:D10)</f>
        <v>0</v>
      </c>
      <c r="E8" s="435">
        <f>SUM(E9:E10)</f>
        <v>0</v>
      </c>
      <c r="F8" s="435">
        <f>SUM(F9:F10)</f>
        <v>3896792902.6148257</v>
      </c>
      <c r="G8" s="436">
        <f>SUM(G9:G10)</f>
        <v>7552074265.1959553</v>
      </c>
      <c r="H8" s="710"/>
    </row>
    <row r="9" spans="1:8">
      <c r="A9" s="433">
        <v>2</v>
      </c>
      <c r="B9" s="437" t="s">
        <v>88</v>
      </c>
      <c r="C9" s="435">
        <v>3655281362.58113</v>
      </c>
      <c r="D9" s="435">
        <v>0</v>
      </c>
      <c r="E9" s="435">
        <v>0</v>
      </c>
      <c r="F9" s="435">
        <v>473207728.5</v>
      </c>
      <c r="G9" s="436">
        <v>4128489091.08113</v>
      </c>
      <c r="H9" s="710"/>
    </row>
    <row r="10" spans="1:8">
      <c r="A10" s="433">
        <v>3</v>
      </c>
      <c r="B10" s="437" t="s">
        <v>631</v>
      </c>
      <c r="C10" s="438"/>
      <c r="D10" s="438"/>
      <c r="E10" s="438"/>
      <c r="F10" s="435">
        <v>3423585174.1148257</v>
      </c>
      <c r="G10" s="436">
        <v>3423585174.1148257</v>
      </c>
      <c r="H10" s="710"/>
    </row>
    <row r="11" spans="1:8" ht="26.25">
      <c r="A11" s="433">
        <v>4</v>
      </c>
      <c r="B11" s="434" t="s">
        <v>632</v>
      </c>
      <c r="C11" s="435">
        <f t="shared" ref="C11:F11" si="0">SUM(C12:C13)</f>
        <v>2698168945.4266787</v>
      </c>
      <c r="D11" s="435">
        <f t="shared" si="0"/>
        <v>3317801891.3443003</v>
      </c>
      <c r="E11" s="435">
        <f t="shared" si="0"/>
        <v>1105908284.8049409</v>
      </c>
      <c r="F11" s="435">
        <f t="shared" si="0"/>
        <v>411474435.89816093</v>
      </c>
      <c r="G11" s="436">
        <f>SUM(G12:G13)</f>
        <v>6294175337.485116</v>
      </c>
      <c r="H11" s="710"/>
    </row>
    <row r="12" spans="1:8">
      <c r="A12" s="433">
        <v>5</v>
      </c>
      <c r="B12" s="437" t="s">
        <v>633</v>
      </c>
      <c r="C12" s="435">
        <v>1913742135.3414819</v>
      </c>
      <c r="D12" s="435">
        <v>2530208084.3209701</v>
      </c>
      <c r="E12" s="435">
        <v>886152507.97661197</v>
      </c>
      <c r="F12" s="435">
        <v>286560736.24554896</v>
      </c>
      <c r="G12" s="436">
        <v>5335830290.690382</v>
      </c>
      <c r="H12" s="710"/>
    </row>
    <row r="13" spans="1:8">
      <c r="A13" s="433">
        <v>6</v>
      </c>
      <c r="B13" s="437" t="s">
        <v>634</v>
      </c>
      <c r="C13" s="435">
        <v>784426810.08519697</v>
      </c>
      <c r="D13" s="439">
        <v>787593807.02332997</v>
      </c>
      <c r="E13" s="435">
        <v>219755776.828329</v>
      </c>
      <c r="F13" s="435">
        <v>124913699.652612</v>
      </c>
      <c r="G13" s="436">
        <v>958345046.794734</v>
      </c>
      <c r="H13" s="710"/>
    </row>
    <row r="14" spans="1:8">
      <c r="A14" s="433">
        <v>7</v>
      </c>
      <c r="B14" s="434" t="s">
        <v>635</v>
      </c>
      <c r="C14" s="435">
        <f>SUM(C15:C16)</f>
        <v>5041761232.9962111</v>
      </c>
      <c r="D14" s="435">
        <f t="shared" ref="C14:F14" si="1">SUM(D15:D16)</f>
        <v>3207681756.61165</v>
      </c>
      <c r="E14" s="435">
        <f t="shared" si="1"/>
        <v>558561751.90206397</v>
      </c>
      <c r="F14" s="435">
        <f t="shared" si="1"/>
        <v>29109941.629999999</v>
      </c>
      <c r="G14" s="436">
        <f>SUM(G15:G16)</f>
        <v>3137365802.4926529</v>
      </c>
      <c r="H14" s="710"/>
    </row>
    <row r="15" spans="1:8" ht="51.75">
      <c r="A15" s="433">
        <v>8</v>
      </c>
      <c r="B15" s="437" t="s">
        <v>636</v>
      </c>
      <c r="C15" s="439">
        <v>4693613782.0483284</v>
      </c>
      <c r="D15" s="439">
        <v>994578613.3871702</v>
      </c>
      <c r="E15" s="439">
        <v>233547935.06123996</v>
      </c>
      <c r="F15" s="439">
        <v>29049441.629999999</v>
      </c>
      <c r="G15" s="749">
        <v>2975394886.0633693</v>
      </c>
      <c r="H15" s="710"/>
    </row>
    <row r="16" spans="1:8" ht="26.25">
      <c r="A16" s="433">
        <v>9</v>
      </c>
      <c r="B16" s="437" t="s">
        <v>637</v>
      </c>
      <c r="C16" s="439">
        <v>348147450.94788301</v>
      </c>
      <c r="D16" s="439">
        <v>2213103143.2244797</v>
      </c>
      <c r="E16" s="439">
        <v>325013816.84082401</v>
      </c>
      <c r="F16" s="439">
        <v>60500</v>
      </c>
      <c r="G16" s="749">
        <v>161970916.4292835</v>
      </c>
      <c r="H16" s="710"/>
    </row>
    <row r="17" spans="1:8">
      <c r="A17" s="433">
        <v>10</v>
      </c>
      <c r="B17" s="434" t="s">
        <v>638</v>
      </c>
      <c r="C17" s="435">
        <v>0</v>
      </c>
      <c r="D17" s="439">
        <v>0</v>
      </c>
      <c r="E17" s="435">
        <v>0</v>
      </c>
      <c r="F17" s="435">
        <v>0</v>
      </c>
      <c r="G17" s="436">
        <v>0</v>
      </c>
      <c r="H17" s="710"/>
    </row>
    <row r="18" spans="1:8">
      <c r="A18" s="433">
        <v>11</v>
      </c>
      <c r="B18" s="434" t="s">
        <v>95</v>
      </c>
      <c r="C18" s="435">
        <f>SUM(C19:C20)</f>
        <v>215052037.55392304</v>
      </c>
      <c r="D18" s="439">
        <f>SUM(D19:D20)</f>
        <v>575085045.58555198</v>
      </c>
      <c r="E18" s="435">
        <f t="shared" ref="E18:G18" si="2">SUM(E19:E20)</f>
        <v>0</v>
      </c>
      <c r="F18" s="435">
        <f t="shared" si="2"/>
        <v>0</v>
      </c>
      <c r="G18" s="436">
        <f t="shared" si="2"/>
        <v>0</v>
      </c>
      <c r="H18" s="710"/>
    </row>
    <row r="19" spans="1:8">
      <c r="A19" s="433">
        <v>12</v>
      </c>
      <c r="B19" s="437" t="s">
        <v>639</v>
      </c>
      <c r="C19" s="438"/>
      <c r="D19" s="439">
        <v>31523670.640000001</v>
      </c>
      <c r="E19" s="435">
        <v>0</v>
      </c>
      <c r="F19" s="435">
        <v>0</v>
      </c>
      <c r="G19" s="436">
        <v>0</v>
      </c>
      <c r="H19" s="710"/>
    </row>
    <row r="20" spans="1:8" ht="26.25">
      <c r="A20" s="433">
        <v>13</v>
      </c>
      <c r="B20" s="437" t="s">
        <v>640</v>
      </c>
      <c r="C20" s="435">
        <v>215052037.55392304</v>
      </c>
      <c r="D20" s="435">
        <v>543561374.94555199</v>
      </c>
      <c r="E20" s="435">
        <v>0</v>
      </c>
      <c r="F20" s="435">
        <v>0</v>
      </c>
      <c r="G20" s="436">
        <v>0</v>
      </c>
      <c r="H20" s="710"/>
    </row>
    <row r="21" spans="1:8">
      <c r="A21" s="440">
        <v>14</v>
      </c>
      <c r="B21" s="441" t="s">
        <v>641</v>
      </c>
      <c r="C21" s="438"/>
      <c r="D21" s="438"/>
      <c r="E21" s="438"/>
      <c r="F21" s="438"/>
      <c r="G21" s="442">
        <f>SUM(G8,G11,G14,G17,G18)</f>
        <v>16983615405.173725</v>
      </c>
      <c r="H21" s="710"/>
    </row>
    <row r="22" spans="1:8">
      <c r="A22" s="443"/>
      <c r="B22" s="462" t="s">
        <v>642</v>
      </c>
      <c r="C22" s="444"/>
      <c r="D22" s="445"/>
      <c r="E22" s="444"/>
      <c r="F22" s="444"/>
      <c r="G22" s="446"/>
      <c r="H22" s="710"/>
    </row>
    <row r="23" spans="1:8">
      <c r="A23" s="433">
        <v>15</v>
      </c>
      <c r="B23" s="434" t="s">
        <v>489</v>
      </c>
      <c r="C23" s="447">
        <v>3400100396.0002804</v>
      </c>
      <c r="D23" s="448">
        <v>2912785595.1494999</v>
      </c>
      <c r="E23" s="447">
        <v>0</v>
      </c>
      <c r="F23" s="447">
        <v>0</v>
      </c>
      <c r="G23" s="761">
        <f>D23*0.05</f>
        <v>145639279.75747499</v>
      </c>
      <c r="H23" s="710"/>
    </row>
    <row r="24" spans="1:8">
      <c r="A24" s="433">
        <v>16</v>
      </c>
      <c r="B24" s="434" t="s">
        <v>643</v>
      </c>
      <c r="C24" s="447">
        <v>4469286.1604002714</v>
      </c>
      <c r="D24" s="447">
        <v>2848464522.1638317</v>
      </c>
      <c r="E24" s="447">
        <v>1848363846.3691473</v>
      </c>
      <c r="F24" s="447">
        <v>10932074454.073931</v>
      </c>
      <c r="G24" s="446">
        <v>10624426190.528097</v>
      </c>
      <c r="H24" s="710"/>
    </row>
    <row r="25" spans="1:8" ht="26.25">
      <c r="A25" s="433">
        <v>17</v>
      </c>
      <c r="B25" s="437" t="s">
        <v>644</v>
      </c>
      <c r="C25" s="447">
        <v>0</v>
      </c>
      <c r="D25" s="448">
        <v>0</v>
      </c>
      <c r="E25" s="447">
        <v>0</v>
      </c>
      <c r="F25" s="447">
        <v>0</v>
      </c>
      <c r="G25" s="761">
        <v>0</v>
      </c>
      <c r="H25" s="710"/>
    </row>
    <row r="26" spans="1:8" ht="26.25">
      <c r="A26" s="433">
        <v>18</v>
      </c>
      <c r="B26" s="437" t="s">
        <v>645</v>
      </c>
      <c r="C26" s="447">
        <v>4469286.1604002714</v>
      </c>
      <c r="D26" s="447">
        <v>811288334.56414175</v>
      </c>
      <c r="E26" s="447">
        <v>61502399.675783999</v>
      </c>
      <c r="F26" s="447">
        <v>25994818.310959999</v>
      </c>
      <c r="G26" s="761">
        <v>179109661.25753328</v>
      </c>
      <c r="H26" s="710"/>
    </row>
    <row r="27" spans="1:8">
      <c r="A27" s="433">
        <v>19</v>
      </c>
      <c r="B27" s="437" t="s">
        <v>646</v>
      </c>
      <c r="C27" s="447">
        <v>0</v>
      </c>
      <c r="D27" s="448">
        <v>1689047774.8053553</v>
      </c>
      <c r="E27" s="447">
        <v>1454400957.0586424</v>
      </c>
      <c r="F27" s="447">
        <v>8222581788.9807281</v>
      </c>
      <c r="G27" s="761">
        <v>8959409163.7640514</v>
      </c>
      <c r="H27" s="710"/>
    </row>
    <row r="28" spans="1:8">
      <c r="A28" s="433">
        <v>20</v>
      </c>
      <c r="B28" s="449" t="s">
        <v>647</v>
      </c>
      <c r="C28" s="447">
        <v>0</v>
      </c>
      <c r="D28" s="448">
        <v>0</v>
      </c>
      <c r="E28" s="447">
        <v>0</v>
      </c>
      <c r="F28" s="447">
        <v>0</v>
      </c>
      <c r="G28" s="761">
        <v>0</v>
      </c>
      <c r="H28" s="710"/>
    </row>
    <row r="29" spans="1:8">
      <c r="A29" s="433">
        <v>21</v>
      </c>
      <c r="B29" s="437" t="s">
        <v>648</v>
      </c>
      <c r="C29" s="447">
        <v>0</v>
      </c>
      <c r="D29" s="448">
        <v>328192254.84423453</v>
      </c>
      <c r="E29" s="447">
        <v>332460489.63472074</v>
      </c>
      <c r="F29" s="447">
        <v>2484869718.3425159</v>
      </c>
      <c r="G29" s="761">
        <v>1307105377.3576937</v>
      </c>
      <c r="H29" s="710"/>
    </row>
    <row r="30" spans="1:8">
      <c r="A30" s="433">
        <v>22</v>
      </c>
      <c r="B30" s="449" t="s">
        <v>647</v>
      </c>
      <c r="C30" s="447">
        <v>0</v>
      </c>
      <c r="D30" s="448">
        <v>168203121.2154288</v>
      </c>
      <c r="E30" s="447">
        <v>175261138.07863617</v>
      </c>
      <c r="F30" s="447">
        <v>2484869718.3425159</v>
      </c>
      <c r="G30" s="761">
        <v>989916892.17280328</v>
      </c>
      <c r="H30" s="710"/>
    </row>
    <row r="31" spans="1:8" ht="26.25">
      <c r="A31" s="433">
        <v>23</v>
      </c>
      <c r="B31" s="437" t="s">
        <v>649</v>
      </c>
      <c r="C31" s="447">
        <v>0</v>
      </c>
      <c r="D31" s="447">
        <v>19936157.950100001</v>
      </c>
      <c r="E31" s="447">
        <v>0</v>
      </c>
      <c r="F31" s="447">
        <v>198628128.43972647</v>
      </c>
      <c r="G31" s="761">
        <v>178801988.14881751</v>
      </c>
      <c r="H31" s="710"/>
    </row>
    <row r="32" spans="1:8">
      <c r="A32" s="433">
        <v>24</v>
      </c>
      <c r="B32" s="434" t="s">
        <v>650</v>
      </c>
      <c r="C32" s="447">
        <v>0</v>
      </c>
      <c r="D32" s="448">
        <v>0</v>
      </c>
      <c r="E32" s="447">
        <v>0</v>
      </c>
      <c r="F32" s="447">
        <v>0</v>
      </c>
      <c r="G32" s="761">
        <v>0</v>
      </c>
      <c r="H32" s="710"/>
    </row>
    <row r="33" spans="1:8">
      <c r="A33" s="433">
        <v>25</v>
      </c>
      <c r="B33" s="434" t="s">
        <v>165</v>
      </c>
      <c r="C33" s="447">
        <f>SUM(C34:C35)</f>
        <v>620939229.18833899</v>
      </c>
      <c r="D33" s="447">
        <f>SUM(D34:D35)</f>
        <v>652495613.42999995</v>
      </c>
      <c r="E33" s="447">
        <f>SUM(E34:E35)</f>
        <v>479792069.21197301</v>
      </c>
      <c r="F33" s="447">
        <f>SUM(F34:F35)</f>
        <v>790125838.9273169</v>
      </c>
      <c r="G33" s="761">
        <f>SUM(G34:G35)</f>
        <v>2334182479.8076291</v>
      </c>
      <c r="H33" s="710"/>
    </row>
    <row r="34" spans="1:8">
      <c r="A34" s="433">
        <v>26</v>
      </c>
      <c r="B34" s="437" t="s">
        <v>651</v>
      </c>
      <c r="C34" s="438"/>
      <c r="D34" s="448">
        <v>234155071.53</v>
      </c>
      <c r="E34" s="447">
        <v>0</v>
      </c>
      <c r="F34" s="447">
        <v>0</v>
      </c>
      <c r="G34" s="761">
        <v>234155071.53</v>
      </c>
      <c r="H34" s="710"/>
    </row>
    <row r="35" spans="1:8">
      <c r="A35" s="433">
        <v>27</v>
      </c>
      <c r="B35" s="437" t="s">
        <v>652</v>
      </c>
      <c r="C35" s="447">
        <v>620939229.18833899</v>
      </c>
      <c r="D35" s="448">
        <v>418340541.89999998</v>
      </c>
      <c r="E35" s="447">
        <v>479792069.21197301</v>
      </c>
      <c r="F35" s="447">
        <v>790125838.9273169</v>
      </c>
      <c r="G35" s="761">
        <v>2100027408.2776289</v>
      </c>
      <c r="H35" s="710"/>
    </row>
    <row r="36" spans="1:8">
      <c r="A36" s="433">
        <v>28</v>
      </c>
      <c r="B36" s="434" t="s">
        <v>653</v>
      </c>
      <c r="C36" s="447">
        <v>1020848352.49663</v>
      </c>
      <c r="D36" s="448">
        <v>541824026.45034385</v>
      </c>
      <c r="E36" s="447">
        <v>666373944.13226807</v>
      </c>
      <c r="F36" s="447">
        <v>858638763.09745002</v>
      </c>
      <c r="G36" s="761">
        <v>300658029.1477102</v>
      </c>
      <c r="H36" s="710"/>
    </row>
    <row r="37" spans="1:8">
      <c r="A37" s="440">
        <v>29</v>
      </c>
      <c r="B37" s="441" t="s">
        <v>654</v>
      </c>
      <c r="C37" s="438"/>
      <c r="D37" s="438"/>
      <c r="E37" s="438"/>
      <c r="F37" s="438"/>
      <c r="G37" s="442">
        <f>SUM(G23:G24,G32:G33,G36)</f>
        <v>13404905979.240911</v>
      </c>
      <c r="H37" s="710"/>
    </row>
    <row r="38" spans="1:8">
      <c r="A38" s="429"/>
      <c r="B38" s="450"/>
      <c r="C38" s="451"/>
      <c r="D38" s="451"/>
      <c r="E38" s="451"/>
      <c r="F38" s="451"/>
      <c r="G38" s="452"/>
      <c r="H38" s="710"/>
    </row>
    <row r="39" spans="1:8" ht="15.75" thickBot="1">
      <c r="A39" s="453">
        <v>30</v>
      </c>
      <c r="B39" s="454" t="s">
        <v>622</v>
      </c>
      <c r="C39" s="311"/>
      <c r="D39" s="293"/>
      <c r="E39" s="293"/>
      <c r="F39" s="455"/>
      <c r="G39" s="456">
        <f>IFERROR(G21/G37,0)</f>
        <v>1.2669701250777043</v>
      </c>
      <c r="H39" s="710"/>
    </row>
    <row r="42" spans="1:8" ht="39">
      <c r="B42" s="22" t="s">
        <v>655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M51"/>
  <sheetViews>
    <sheetView zoomScale="85" zoomScaleNormal="85" workbookViewId="0">
      <pane xSplit="1" ySplit="5" topLeftCell="B6" activePane="bottomRight" state="frozen"/>
      <selection pane="topRight"/>
      <selection pane="bottomLeft"/>
      <selection pane="bottomRight"/>
    </sheetView>
  </sheetViews>
  <sheetFormatPr defaultRowHeight="15.75"/>
  <cols>
    <col min="1" max="1" width="9.5703125" style="18" bestFit="1" customWidth="1"/>
    <col min="2" max="2" width="92.5703125" style="15" bestFit="1" customWidth="1"/>
    <col min="3" max="3" width="14.42578125" style="15" bestFit="1" customWidth="1"/>
    <col min="4" max="7" width="14.42578125" style="2" bestFit="1" customWidth="1"/>
    <col min="8" max="13" width="6.5703125" customWidth="1"/>
  </cols>
  <sheetData>
    <row r="1" spans="1:13" s="717" customFormat="1">
      <c r="A1" s="182" t="s">
        <v>188</v>
      </c>
      <c r="B1" s="712" t="str">
        <f>Info!C2</f>
        <v>სს თიბისი ბანკი</v>
      </c>
      <c r="C1" s="715"/>
      <c r="D1" s="716"/>
      <c r="E1" s="716"/>
      <c r="F1" s="716"/>
      <c r="G1" s="716"/>
    </row>
    <row r="2" spans="1:13" s="717" customFormat="1">
      <c r="A2" s="182" t="s">
        <v>189</v>
      </c>
      <c r="B2" s="718">
        <v>44742</v>
      </c>
      <c r="C2" s="719"/>
      <c r="D2" s="720"/>
      <c r="E2" s="720"/>
      <c r="F2" s="720"/>
      <c r="G2" s="720"/>
      <c r="H2" s="721"/>
    </row>
    <row r="3" spans="1:13">
      <c r="A3" s="16"/>
      <c r="C3" s="28"/>
      <c r="D3" s="17"/>
      <c r="E3" s="17"/>
      <c r="F3" s="17"/>
      <c r="G3" s="17"/>
      <c r="H3" s="1"/>
    </row>
    <row r="4" spans="1:13" ht="16.5" thickBot="1">
      <c r="A4" s="67" t="s">
        <v>404</v>
      </c>
      <c r="B4" s="199" t="s">
        <v>223</v>
      </c>
      <c r="C4" s="200"/>
      <c r="D4" s="201"/>
      <c r="E4" s="201"/>
      <c r="F4" s="201"/>
      <c r="G4" s="201"/>
      <c r="H4" s="1"/>
    </row>
    <row r="5" spans="1:13" ht="15">
      <c r="A5" s="280" t="s">
        <v>26</v>
      </c>
      <c r="B5" s="281"/>
      <c r="C5" s="406" t="s">
        <v>1020</v>
      </c>
      <c r="D5" s="406" t="s">
        <v>1018</v>
      </c>
      <c r="E5" s="406" t="s">
        <v>1013</v>
      </c>
      <c r="F5" s="406" t="s">
        <v>1014</v>
      </c>
      <c r="G5" s="406" t="s">
        <v>1015</v>
      </c>
    </row>
    <row r="6" spans="1:13" ht="15">
      <c r="A6" s="407"/>
      <c r="B6" s="408" t="s">
        <v>186</v>
      </c>
      <c r="C6" s="282"/>
      <c r="D6" s="282"/>
      <c r="E6" s="282"/>
      <c r="F6" s="282"/>
      <c r="G6" s="282"/>
    </row>
    <row r="7" spans="1:13" ht="15">
      <c r="A7" s="407"/>
      <c r="B7" s="409" t="s">
        <v>190</v>
      </c>
      <c r="C7" s="282"/>
      <c r="D7" s="282"/>
      <c r="E7" s="282"/>
      <c r="F7" s="282"/>
      <c r="G7" s="282"/>
    </row>
    <row r="8" spans="1:13" ht="15">
      <c r="A8" s="392">
        <v>1</v>
      </c>
      <c r="B8" s="393" t="s">
        <v>23</v>
      </c>
      <c r="C8" s="410">
        <v>3069501362.5811305</v>
      </c>
      <c r="D8" s="410">
        <v>2964648160.1507301</v>
      </c>
      <c r="E8" s="411">
        <v>2759894403.9200001</v>
      </c>
      <c r="F8" s="411">
        <v>2565560231.3100004</v>
      </c>
      <c r="G8" s="411">
        <v>2382595125.34481</v>
      </c>
      <c r="H8" s="623"/>
      <c r="I8" s="623"/>
      <c r="J8" s="623"/>
      <c r="K8" s="623"/>
      <c r="L8" s="623"/>
      <c r="M8" s="623"/>
    </row>
    <row r="9" spans="1:13" ht="15">
      <c r="A9" s="392">
        <v>2</v>
      </c>
      <c r="B9" s="393" t="s">
        <v>89</v>
      </c>
      <c r="C9" s="410">
        <v>3655281362.5811305</v>
      </c>
      <c r="D9" s="410">
        <v>3584908160.1507301</v>
      </c>
      <c r="E9" s="411">
        <v>3379414403.9200001</v>
      </c>
      <c r="F9" s="411">
        <v>2955910231.3100004</v>
      </c>
      <c r="G9" s="411">
        <v>2837805425.34481</v>
      </c>
      <c r="H9" s="623"/>
      <c r="I9" s="623"/>
      <c r="J9" s="623"/>
      <c r="K9" s="623"/>
      <c r="L9" s="623"/>
    </row>
    <row r="10" spans="1:13" ht="15">
      <c r="A10" s="392">
        <v>3</v>
      </c>
      <c r="B10" s="393" t="s">
        <v>88</v>
      </c>
      <c r="C10" s="410">
        <v>4357183788.005455</v>
      </c>
      <c r="D10" s="410">
        <v>4279803081.5050569</v>
      </c>
      <c r="E10" s="411">
        <v>4102927462.577383</v>
      </c>
      <c r="F10" s="411">
        <v>3693637215.8302498</v>
      </c>
      <c r="G10" s="411">
        <v>3575542751.4206161</v>
      </c>
      <c r="H10" s="623"/>
      <c r="I10" s="623"/>
      <c r="J10" s="623"/>
      <c r="K10" s="623"/>
      <c r="L10" s="623"/>
    </row>
    <row r="11" spans="1:13" ht="15">
      <c r="A11" s="392">
        <v>4</v>
      </c>
      <c r="B11" s="393" t="s">
        <v>613</v>
      </c>
      <c r="C11" s="410">
        <v>2488072961.7709804</v>
      </c>
      <c r="D11" s="410">
        <v>2477465018.5955715</v>
      </c>
      <c r="E11" s="411">
        <v>2372447925.7896714</v>
      </c>
      <c r="F11" s="411">
        <v>2156458640.993402</v>
      </c>
      <c r="G11" s="411">
        <v>1441509488.6042976</v>
      </c>
      <c r="H11" s="623"/>
      <c r="I11" s="623"/>
      <c r="J11" s="623"/>
      <c r="K11" s="623"/>
      <c r="L11" s="623"/>
    </row>
    <row r="12" spans="1:13" ht="15">
      <c r="A12" s="392">
        <v>5</v>
      </c>
      <c r="B12" s="393" t="s">
        <v>614</v>
      </c>
      <c r="C12" s="410">
        <v>2977031147.0098877</v>
      </c>
      <c r="D12" s="410">
        <v>2965623462.4561911</v>
      </c>
      <c r="E12" s="411">
        <v>2827914672.6413612</v>
      </c>
      <c r="F12" s="411">
        <v>2589673996.5855722</v>
      </c>
      <c r="G12" s="411">
        <v>1799473580.63975</v>
      </c>
      <c r="H12" s="623"/>
      <c r="I12" s="623"/>
      <c r="J12" s="623"/>
      <c r="K12" s="623"/>
      <c r="L12" s="623"/>
    </row>
    <row r="13" spans="1:13" ht="15">
      <c r="A13" s="392">
        <v>6</v>
      </c>
      <c r="B13" s="393" t="s">
        <v>615</v>
      </c>
      <c r="C13" s="410">
        <v>3747322413.9723382</v>
      </c>
      <c r="D13" s="410">
        <v>3733944515.0546455</v>
      </c>
      <c r="E13" s="411">
        <v>3715274771.3850665</v>
      </c>
      <c r="F13" s="411">
        <v>3435725658.2512631</v>
      </c>
      <c r="G13" s="411">
        <v>2520327134.3006077</v>
      </c>
      <c r="H13" s="623"/>
      <c r="I13" s="623"/>
      <c r="J13" s="623"/>
      <c r="K13" s="623"/>
      <c r="L13" s="623"/>
    </row>
    <row r="14" spans="1:13" ht="15">
      <c r="A14" s="407"/>
      <c r="B14" s="408" t="s">
        <v>617</v>
      </c>
      <c r="C14" s="282"/>
      <c r="D14" s="282"/>
      <c r="E14" s="282"/>
      <c r="F14" s="282"/>
      <c r="G14" s="282"/>
      <c r="H14" s="623"/>
      <c r="I14" s="623"/>
      <c r="J14" s="623"/>
      <c r="K14" s="623"/>
      <c r="L14" s="623"/>
    </row>
    <row r="15" spans="1:13" ht="15" customHeight="1">
      <c r="A15" s="392">
        <v>7</v>
      </c>
      <c r="B15" s="393" t="s">
        <v>616</v>
      </c>
      <c r="C15" s="412">
        <v>20519966482.660313</v>
      </c>
      <c r="D15" s="412">
        <v>20358186775.74052</v>
      </c>
      <c r="E15" s="411">
        <v>20217629285.010185</v>
      </c>
      <c r="F15" s="411">
        <v>19143450202.991592</v>
      </c>
      <c r="G15" s="411">
        <v>18456682654.523552</v>
      </c>
      <c r="H15" s="623"/>
      <c r="I15" s="623"/>
      <c r="J15" s="623"/>
      <c r="K15" s="623"/>
      <c r="L15" s="623"/>
    </row>
    <row r="16" spans="1:13" ht="15">
      <c r="A16" s="407"/>
      <c r="B16" s="408" t="s">
        <v>621</v>
      </c>
      <c r="C16" s="282"/>
      <c r="D16" s="282"/>
      <c r="E16" s="282"/>
      <c r="F16" s="282"/>
      <c r="G16" s="282"/>
      <c r="H16" s="623"/>
      <c r="I16" s="623"/>
      <c r="J16" s="623"/>
      <c r="K16" s="623"/>
      <c r="L16" s="623"/>
    </row>
    <row r="17" spans="1:12" s="3" customFormat="1" ht="15">
      <c r="A17" s="392"/>
      <c r="B17" s="409" t="s">
        <v>602</v>
      </c>
      <c r="C17" s="282"/>
      <c r="D17" s="282"/>
      <c r="E17" s="282"/>
      <c r="F17" s="282"/>
      <c r="G17" s="282"/>
      <c r="H17" s="623"/>
      <c r="I17" s="623"/>
      <c r="J17" s="623"/>
      <c r="K17" s="623"/>
      <c r="L17" s="623"/>
    </row>
    <row r="18" spans="1:12" ht="15">
      <c r="A18" s="391">
        <v>8</v>
      </c>
      <c r="B18" s="413" t="s">
        <v>611</v>
      </c>
      <c r="C18" s="420">
        <v>0.14958608071679388</v>
      </c>
      <c r="D18" s="420">
        <v>0.14562437179736959</v>
      </c>
      <c r="E18" s="421">
        <v>0.13650929913757243</v>
      </c>
      <c r="F18" s="421">
        <v>0.13401765116034695</v>
      </c>
      <c r="G18" s="421">
        <v>0.12909118989272209</v>
      </c>
      <c r="H18" s="623"/>
      <c r="I18" s="623"/>
      <c r="J18" s="623"/>
      <c r="K18" s="623"/>
      <c r="L18" s="623"/>
    </row>
    <row r="19" spans="1:12" ht="15" customHeight="1">
      <c r="A19" s="391">
        <v>9</v>
      </c>
      <c r="B19" s="413" t="s">
        <v>610</v>
      </c>
      <c r="C19" s="420">
        <v>0.17813291097087802</v>
      </c>
      <c r="D19" s="420">
        <v>0.17609172170591458</v>
      </c>
      <c r="E19" s="421">
        <v>0.16715186317248262</v>
      </c>
      <c r="F19" s="421">
        <v>0.15440843734887838</v>
      </c>
      <c r="G19" s="421">
        <v>0.15375490159653862</v>
      </c>
      <c r="H19" s="623"/>
      <c r="I19" s="623"/>
      <c r="J19" s="623"/>
      <c r="K19" s="623"/>
      <c r="L19" s="623"/>
    </row>
    <row r="20" spans="1:12" ht="15">
      <c r="A20" s="391">
        <v>10</v>
      </c>
      <c r="B20" s="413" t="s">
        <v>612</v>
      </c>
      <c r="C20" s="420">
        <v>0.21233873806213779</v>
      </c>
      <c r="D20" s="420">
        <v>0.21022516045510545</v>
      </c>
      <c r="E20" s="421">
        <v>0.20293810934694442</v>
      </c>
      <c r="F20" s="421">
        <v>0.19294522025361113</v>
      </c>
      <c r="G20" s="421">
        <v>0.19372618678819217</v>
      </c>
      <c r="H20" s="623"/>
      <c r="I20" s="623"/>
      <c r="J20" s="623"/>
      <c r="K20" s="623"/>
      <c r="L20" s="623"/>
    </row>
    <row r="21" spans="1:12" ht="15">
      <c r="A21" s="391">
        <v>11</v>
      </c>
      <c r="B21" s="393" t="s">
        <v>613</v>
      </c>
      <c r="C21" s="420">
        <v>0.12125131704642113</v>
      </c>
      <c r="D21" s="420">
        <v>0.12169379551757525</v>
      </c>
      <c r="E21" s="421">
        <v>0.11734550536786521</v>
      </c>
      <c r="F21" s="421">
        <v>0.11264733463022289</v>
      </c>
      <c r="G21" s="421">
        <v>7.8102306659696391E-2</v>
      </c>
      <c r="H21" s="623"/>
      <c r="I21" s="623"/>
      <c r="J21" s="623"/>
      <c r="K21" s="623"/>
      <c r="L21" s="623"/>
    </row>
    <row r="22" spans="1:12" ht="15">
      <c r="A22" s="391">
        <v>12</v>
      </c>
      <c r="B22" s="393" t="s">
        <v>614</v>
      </c>
      <c r="C22" s="420">
        <v>0.1450797275680506</v>
      </c>
      <c r="D22" s="420">
        <v>0.14567227892761672</v>
      </c>
      <c r="E22" s="421">
        <v>0.13987370293400533</v>
      </c>
      <c r="F22" s="421">
        <v>0.13527728644133741</v>
      </c>
      <c r="G22" s="421">
        <v>9.749712959380144E-2</v>
      </c>
      <c r="H22" s="623"/>
      <c r="I22" s="623"/>
      <c r="J22" s="623"/>
      <c r="K22" s="623"/>
      <c r="L22" s="623"/>
    </row>
    <row r="23" spans="1:12" ht="15">
      <c r="A23" s="391">
        <v>13</v>
      </c>
      <c r="B23" s="393" t="s">
        <v>615</v>
      </c>
      <c r="C23" s="420">
        <v>0.18261834965173473</v>
      </c>
      <c r="D23" s="420">
        <v>0.18341243039896538</v>
      </c>
      <c r="E23" s="421">
        <v>0.1837641159114366</v>
      </c>
      <c r="F23" s="421">
        <v>0.17947264583028791</v>
      </c>
      <c r="G23" s="421">
        <v>0.13655363650536084</v>
      </c>
      <c r="H23" s="623"/>
      <c r="I23" s="623"/>
      <c r="J23" s="623"/>
      <c r="K23" s="623"/>
      <c r="L23" s="623"/>
    </row>
    <row r="24" spans="1:12" ht="15">
      <c r="A24" s="407"/>
      <c r="B24" s="408" t="s">
        <v>6</v>
      </c>
      <c r="C24" s="282"/>
      <c r="D24" s="282"/>
      <c r="E24" s="282"/>
      <c r="F24" s="282"/>
      <c r="G24" s="282"/>
      <c r="H24" s="623"/>
      <c r="I24" s="623"/>
      <c r="J24" s="623"/>
      <c r="K24" s="623"/>
      <c r="L24" s="623"/>
    </row>
    <row r="25" spans="1:12" ht="15" customHeight="1">
      <c r="A25" s="414">
        <v>14</v>
      </c>
      <c r="B25" s="415" t="s">
        <v>7</v>
      </c>
      <c r="C25" s="591">
        <v>7.8781900846636124E-2</v>
      </c>
      <c r="D25" s="591">
        <v>7.8550374716210902E-2</v>
      </c>
      <c r="E25" s="592">
        <v>7.6213303683416764E-2</v>
      </c>
      <c r="F25" s="592">
        <v>7.5472918063993893E-2</v>
      </c>
      <c r="G25" s="592">
        <v>7.5067965837580811E-2</v>
      </c>
      <c r="H25" s="623"/>
      <c r="I25" s="623"/>
      <c r="J25" s="623"/>
      <c r="K25" s="623"/>
      <c r="L25" s="623"/>
    </row>
    <row r="26" spans="1:12" ht="15">
      <c r="A26" s="414">
        <v>15</v>
      </c>
      <c r="B26" s="415" t="s">
        <v>8</v>
      </c>
      <c r="C26" s="591">
        <v>3.8961769197696235E-2</v>
      </c>
      <c r="D26" s="591">
        <v>3.8939007205109247E-2</v>
      </c>
      <c r="E26" s="592">
        <v>3.8921732485210664E-2</v>
      </c>
      <c r="F26" s="592">
        <v>3.8641340915080931E-2</v>
      </c>
      <c r="G26" s="592">
        <v>3.886506878130945E-2</v>
      </c>
      <c r="H26" s="623"/>
      <c r="I26" s="623"/>
      <c r="J26" s="623"/>
      <c r="K26" s="623"/>
      <c r="L26" s="623"/>
    </row>
    <row r="27" spans="1:12" ht="15">
      <c r="A27" s="414">
        <v>16</v>
      </c>
      <c r="B27" s="415" t="s">
        <v>9</v>
      </c>
      <c r="C27" s="591">
        <v>4.3364666144804373E-2</v>
      </c>
      <c r="D27" s="591">
        <v>4.3232335934909133E-2</v>
      </c>
      <c r="E27" s="592">
        <v>3.7919610391211979E-2</v>
      </c>
      <c r="F27" s="592">
        <v>3.6714213686904786E-2</v>
      </c>
      <c r="G27" s="592">
        <v>3.3261956473097418E-2</v>
      </c>
      <c r="H27" s="623"/>
      <c r="I27" s="623"/>
      <c r="J27" s="623"/>
      <c r="K27" s="623"/>
      <c r="L27" s="623"/>
    </row>
    <row r="28" spans="1:12" ht="15">
      <c r="A28" s="414">
        <v>17</v>
      </c>
      <c r="B28" s="415" t="s">
        <v>224</v>
      </c>
      <c r="C28" s="591">
        <v>3.982013164893989E-2</v>
      </c>
      <c r="D28" s="591">
        <v>3.9611367511101656E-2</v>
      </c>
      <c r="E28" s="592">
        <v>3.72915711982061E-2</v>
      </c>
      <c r="F28" s="592">
        <v>3.6831577148912942E-2</v>
      </c>
      <c r="G28" s="592">
        <v>3.6202897056271367E-2</v>
      </c>
      <c r="H28" s="623"/>
      <c r="I28" s="623"/>
      <c r="J28" s="623"/>
      <c r="K28" s="623"/>
      <c r="L28" s="623"/>
    </row>
    <row r="29" spans="1:12" ht="15">
      <c r="A29" s="414">
        <v>18</v>
      </c>
      <c r="B29" s="415" t="s">
        <v>10</v>
      </c>
      <c r="C29" s="591">
        <v>3.6322722259485005E-2</v>
      </c>
      <c r="D29" s="591">
        <v>3.5390165702328197E-2</v>
      </c>
      <c r="E29" s="592">
        <v>4.2050247712113138E-2</v>
      </c>
      <c r="F29" s="592">
        <v>4.4261720106789033E-2</v>
      </c>
      <c r="G29" s="592">
        <v>4.4167598821485514E-2</v>
      </c>
      <c r="H29" s="623"/>
      <c r="I29" s="623"/>
      <c r="J29" s="623"/>
      <c r="K29" s="623"/>
      <c r="L29" s="623"/>
    </row>
    <row r="30" spans="1:12" ht="15">
      <c r="A30" s="414">
        <v>19</v>
      </c>
      <c r="B30" s="415" t="s">
        <v>11</v>
      </c>
      <c r="C30" s="591">
        <v>0.26617833958197989</v>
      </c>
      <c r="D30" s="591">
        <v>0.26120353288399356</v>
      </c>
      <c r="E30" s="592">
        <v>0.36115406009618917</v>
      </c>
      <c r="F30" s="592">
        <v>0.39342671685917985</v>
      </c>
      <c r="G30" s="592">
        <v>0.41125068228915068</v>
      </c>
      <c r="H30" s="623"/>
      <c r="I30" s="623"/>
      <c r="J30" s="623"/>
      <c r="K30" s="623"/>
      <c r="L30" s="623"/>
    </row>
    <row r="31" spans="1:12" ht="15">
      <c r="A31" s="407"/>
      <c r="B31" s="408" t="s">
        <v>12</v>
      </c>
      <c r="C31" s="593"/>
      <c r="D31" s="593"/>
      <c r="E31" s="593"/>
      <c r="F31" s="593"/>
      <c r="G31" s="593"/>
      <c r="H31" s="623"/>
      <c r="I31" s="623"/>
      <c r="J31" s="623"/>
      <c r="K31" s="623"/>
      <c r="L31" s="623"/>
    </row>
    <row r="32" spans="1:12" ht="15">
      <c r="A32" s="414">
        <v>20</v>
      </c>
      <c r="B32" s="415" t="s">
        <v>13</v>
      </c>
      <c r="C32" s="591">
        <v>3.5926035532025738E-2</v>
      </c>
      <c r="D32" s="591">
        <v>3.9342598566344492E-2</v>
      </c>
      <c r="E32" s="592">
        <v>3.8778049708739513E-2</v>
      </c>
      <c r="F32" s="592">
        <v>5.195814989292092E-2</v>
      </c>
      <c r="G32" s="592">
        <v>5.9977806053455318E-2</v>
      </c>
      <c r="H32" s="623"/>
      <c r="I32" s="623"/>
      <c r="J32" s="623"/>
      <c r="K32" s="623"/>
      <c r="L32" s="623"/>
    </row>
    <row r="33" spans="1:12" ht="15" customHeight="1">
      <c r="A33" s="414">
        <v>21</v>
      </c>
      <c r="B33" s="415" t="s">
        <v>14</v>
      </c>
      <c r="C33" s="591">
        <v>3.8562753485864854E-2</v>
      </c>
      <c r="D33" s="591">
        <v>4.0316810534445316E-2</v>
      </c>
      <c r="E33" s="592">
        <v>4.1747377070381307E-2</v>
      </c>
      <c r="F33" s="592">
        <v>4.7327722802421687E-2</v>
      </c>
      <c r="G33" s="592">
        <v>5.0815297134892412E-2</v>
      </c>
      <c r="H33" s="623"/>
      <c r="I33" s="623"/>
      <c r="J33" s="623"/>
      <c r="K33" s="623"/>
      <c r="L33" s="623"/>
    </row>
    <row r="34" spans="1:12" ht="15">
      <c r="A34" s="414">
        <v>22</v>
      </c>
      <c r="B34" s="415" t="s">
        <v>15</v>
      </c>
      <c r="C34" s="591">
        <v>0.51634680264444532</v>
      </c>
      <c r="D34" s="591">
        <v>0.53770318170032572</v>
      </c>
      <c r="E34" s="592">
        <v>0.53543089626322471</v>
      </c>
      <c r="F34" s="592">
        <v>0.54716153085896657</v>
      </c>
      <c r="G34" s="592">
        <v>0.56330594689590363</v>
      </c>
      <c r="H34" s="623"/>
      <c r="I34" s="623"/>
      <c r="J34" s="623"/>
      <c r="K34" s="623"/>
      <c r="L34" s="623"/>
    </row>
    <row r="35" spans="1:12" ht="15" customHeight="1">
      <c r="A35" s="414">
        <v>23</v>
      </c>
      <c r="B35" s="415" t="s">
        <v>16</v>
      </c>
      <c r="C35" s="591">
        <v>0.51431654803763749</v>
      </c>
      <c r="D35" s="591">
        <v>0.52571292886407706</v>
      </c>
      <c r="E35" s="592">
        <v>0.51803561004442622</v>
      </c>
      <c r="F35" s="592">
        <v>0.53641454248949483</v>
      </c>
      <c r="G35" s="592">
        <v>0.53560694089961314</v>
      </c>
      <c r="H35" s="623"/>
      <c r="I35" s="623"/>
      <c r="J35" s="623"/>
      <c r="K35" s="623"/>
      <c r="L35" s="623"/>
    </row>
    <row r="36" spans="1:12" ht="15">
      <c r="A36" s="414">
        <v>24</v>
      </c>
      <c r="B36" s="415" t="s">
        <v>17</v>
      </c>
      <c r="C36" s="591">
        <v>1.8774466412713114E-2</v>
      </c>
      <c r="D36" s="591">
        <v>7.9259430496535707E-3</v>
      </c>
      <c r="E36" s="592">
        <v>0.12253030523267486</v>
      </c>
      <c r="F36" s="592">
        <v>5.4553826509223052E-2</v>
      </c>
      <c r="G36" s="592">
        <v>3.4253359410007589E-3</v>
      </c>
      <c r="H36" s="623"/>
      <c r="I36" s="623"/>
      <c r="J36" s="623"/>
      <c r="K36" s="623"/>
      <c r="L36" s="623"/>
    </row>
    <row r="37" spans="1:12" ht="15" customHeight="1">
      <c r="A37" s="407"/>
      <c r="B37" s="408" t="s">
        <v>18</v>
      </c>
      <c r="C37" s="593"/>
      <c r="D37" s="593"/>
      <c r="E37" s="593"/>
      <c r="F37" s="593"/>
      <c r="G37" s="593"/>
      <c r="H37" s="623"/>
      <c r="I37" s="623"/>
      <c r="J37" s="623"/>
      <c r="K37" s="623"/>
      <c r="L37" s="623"/>
    </row>
    <row r="38" spans="1:12" ht="15" customHeight="1">
      <c r="A38" s="414">
        <v>25</v>
      </c>
      <c r="B38" s="415" t="s">
        <v>19</v>
      </c>
      <c r="C38" s="591">
        <v>0.2144056711164497</v>
      </c>
      <c r="D38" s="591">
        <v>0.20752156896625917</v>
      </c>
      <c r="E38" s="591">
        <v>0.20387313326897655</v>
      </c>
      <c r="F38" s="591">
        <v>0.19468094170677719</v>
      </c>
      <c r="G38" s="591">
        <v>0.20866715989119572</v>
      </c>
      <c r="H38" s="623"/>
      <c r="I38" s="623"/>
      <c r="J38" s="623"/>
      <c r="K38" s="623"/>
      <c r="L38" s="623"/>
    </row>
    <row r="39" spans="1:12" ht="15" customHeight="1">
      <c r="A39" s="414">
        <v>26</v>
      </c>
      <c r="B39" s="415" t="s">
        <v>20</v>
      </c>
      <c r="C39" s="591">
        <v>0.61273494218007085</v>
      </c>
      <c r="D39" s="591">
        <v>0.63758477577743855</v>
      </c>
      <c r="E39" s="591">
        <v>0.62833188161545617</v>
      </c>
      <c r="F39" s="591">
        <v>0.62257864069307478</v>
      </c>
      <c r="G39" s="591">
        <v>0.63528472051006712</v>
      </c>
      <c r="H39" s="623"/>
      <c r="I39" s="623"/>
      <c r="J39" s="623"/>
      <c r="K39" s="623"/>
      <c r="L39" s="623"/>
    </row>
    <row r="40" spans="1:12" ht="15" customHeight="1">
      <c r="A40" s="414">
        <v>27</v>
      </c>
      <c r="B40" s="416" t="s">
        <v>21</v>
      </c>
      <c r="C40" s="591">
        <v>0.41761964608684243</v>
      </c>
      <c r="D40" s="591">
        <v>0.41785734041399519</v>
      </c>
      <c r="E40" s="591">
        <v>0.42920080019589141</v>
      </c>
      <c r="F40" s="591">
        <v>0.39820830089321446</v>
      </c>
      <c r="G40" s="591">
        <v>0.38080354024350738</v>
      </c>
      <c r="H40" s="623"/>
      <c r="I40" s="623"/>
      <c r="J40" s="623"/>
      <c r="K40" s="623"/>
      <c r="L40" s="623"/>
    </row>
    <row r="41" spans="1:12" ht="15" customHeight="1">
      <c r="A41" s="418"/>
      <c r="B41" s="408" t="s">
        <v>523</v>
      </c>
      <c r="C41" s="282"/>
      <c r="D41" s="282"/>
      <c r="E41" s="282"/>
      <c r="F41" s="282"/>
      <c r="G41" s="282"/>
      <c r="H41" s="623"/>
      <c r="I41" s="623"/>
      <c r="J41" s="623"/>
      <c r="K41" s="623"/>
      <c r="L41" s="623"/>
    </row>
    <row r="42" spans="1:12" ht="15" customHeight="1">
      <c r="A42" s="414">
        <v>28</v>
      </c>
      <c r="B42" s="461" t="s">
        <v>507</v>
      </c>
      <c r="C42" s="416">
        <v>5049508533.6949511</v>
      </c>
      <c r="D42" s="416">
        <v>4887570336.2257557</v>
      </c>
      <c r="E42" s="416">
        <v>4927455401.0810204</v>
      </c>
      <c r="F42" s="416">
        <v>4914953741</v>
      </c>
      <c r="G42" s="416">
        <v>4848580890.0532522</v>
      </c>
      <c r="H42" s="623"/>
      <c r="I42" s="623"/>
      <c r="J42" s="623"/>
      <c r="K42" s="623"/>
      <c r="L42" s="623"/>
    </row>
    <row r="43" spans="1:12" ht="15">
      <c r="A43" s="414">
        <v>29</v>
      </c>
      <c r="B43" s="415" t="s">
        <v>508</v>
      </c>
      <c r="C43" s="416">
        <v>4407931583.906682</v>
      </c>
      <c r="D43" s="416">
        <v>4307958480.4773998</v>
      </c>
      <c r="E43" s="417">
        <v>4254005621.6900392</v>
      </c>
      <c r="F43" s="417">
        <v>3888397448</v>
      </c>
      <c r="G43" s="417">
        <v>3820629986.0560265</v>
      </c>
      <c r="H43" s="623"/>
      <c r="I43" s="623"/>
      <c r="J43" s="623"/>
      <c r="K43" s="623"/>
      <c r="L43" s="623"/>
    </row>
    <row r="44" spans="1:12" ht="15">
      <c r="A44" s="457">
        <v>30</v>
      </c>
      <c r="B44" s="458" t="s">
        <v>506</v>
      </c>
      <c r="C44" s="731">
        <v>1.1455505689177801</v>
      </c>
      <c r="D44" s="731">
        <v>1.134544438711518</v>
      </c>
      <c r="E44" s="731">
        <v>1.1583095649797077</v>
      </c>
      <c r="F44" s="731">
        <v>1.2640049806451781</v>
      </c>
      <c r="G44" s="731">
        <v>1.2690527236997275</v>
      </c>
      <c r="H44" s="623"/>
      <c r="I44" s="623"/>
      <c r="J44" s="623"/>
      <c r="K44" s="623"/>
      <c r="L44" s="623"/>
    </row>
    <row r="45" spans="1:12" ht="15">
      <c r="A45" s="457"/>
      <c r="B45" s="408" t="s">
        <v>622</v>
      </c>
      <c r="C45" s="282"/>
      <c r="D45" s="282"/>
      <c r="E45" s="282"/>
      <c r="F45" s="282"/>
      <c r="G45" s="282"/>
      <c r="H45" s="623"/>
      <c r="I45" s="623"/>
      <c r="J45" s="623"/>
      <c r="K45" s="623"/>
      <c r="L45" s="623"/>
    </row>
    <row r="46" spans="1:12" ht="15">
      <c r="A46" s="457">
        <v>31</v>
      </c>
      <c r="B46" s="458" t="s">
        <v>629</v>
      </c>
      <c r="C46" s="459">
        <v>16983615405.318785</v>
      </c>
      <c r="D46" s="459">
        <v>16780425733.721352</v>
      </c>
      <c r="E46" s="460">
        <v>16800168490.662302</v>
      </c>
      <c r="F46" s="460">
        <v>15801937585.688618</v>
      </c>
      <c r="G46" s="460">
        <v>15211829718.015596</v>
      </c>
      <c r="H46" s="623"/>
      <c r="I46" s="623"/>
      <c r="J46" s="623"/>
      <c r="K46" s="623"/>
      <c r="L46" s="623"/>
    </row>
    <row r="47" spans="1:12" ht="15">
      <c r="A47" s="457">
        <v>32</v>
      </c>
      <c r="B47" s="458" t="s">
        <v>642</v>
      </c>
      <c r="C47" s="459">
        <v>13404905979.240911</v>
      </c>
      <c r="D47" s="459">
        <v>13227058617.426636</v>
      </c>
      <c r="E47" s="460">
        <v>13198030730.374672</v>
      </c>
      <c r="F47" s="460">
        <v>12434602911.729895</v>
      </c>
      <c r="G47" s="460">
        <v>11651330461.87318</v>
      </c>
      <c r="H47" s="623"/>
      <c r="I47" s="623"/>
      <c r="J47" s="623"/>
      <c r="K47" s="623"/>
      <c r="L47" s="623"/>
    </row>
    <row r="48" spans="1:12" thickBot="1">
      <c r="A48" s="116">
        <v>33</v>
      </c>
      <c r="B48" s="230" t="s">
        <v>656</v>
      </c>
      <c r="C48" s="594">
        <v>1.2669701250885257</v>
      </c>
      <c r="D48" s="594">
        <v>1.2686437868819269</v>
      </c>
      <c r="E48" s="595">
        <v>1.2729299418887905</v>
      </c>
      <c r="F48" s="595">
        <v>1.2708035550361021</v>
      </c>
      <c r="G48" s="595">
        <v>1.305587354834153</v>
      </c>
      <c r="H48" s="623"/>
      <c r="I48" s="623"/>
      <c r="J48" s="623"/>
      <c r="K48" s="623"/>
      <c r="L48" s="623"/>
    </row>
    <row r="49" spans="1:7">
      <c r="A49" s="19"/>
    </row>
    <row r="50" spans="1:7" ht="39.75">
      <c r="B50" s="22" t="s">
        <v>601</v>
      </c>
    </row>
    <row r="51" spans="1:7" ht="65.25">
      <c r="B51" s="322" t="s">
        <v>522</v>
      </c>
      <c r="D51" s="302"/>
      <c r="E51" s="302"/>
      <c r="F51" s="302"/>
      <c r="G51" s="30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zoomScale="80" zoomScaleNormal="80" workbookViewId="0">
      <selection activeCell="C8" sqref="C8:H22"/>
    </sheetView>
  </sheetViews>
  <sheetFormatPr defaultColWidth="9.140625" defaultRowHeight="12.75"/>
  <cols>
    <col min="1" max="1" width="11.85546875" style="467" bestFit="1" customWidth="1"/>
    <col min="2" max="2" width="105.140625" style="467" bestFit="1" customWidth="1"/>
    <col min="3" max="4" width="19.5703125" style="467" bestFit="1" customWidth="1"/>
    <col min="5" max="5" width="20" style="467" bestFit="1" customWidth="1"/>
    <col min="6" max="6" width="19" style="467" bestFit="1" customWidth="1"/>
    <col min="7" max="7" width="30.42578125" style="467" customWidth="1"/>
    <col min="8" max="8" width="20.85546875" style="467" bestFit="1" customWidth="1"/>
    <col min="9" max="16384" width="9.140625" style="467"/>
  </cols>
  <sheetData>
    <row r="1" spans="1:9" s="723" customFormat="1" ht="13.5">
      <c r="A1" s="722" t="s">
        <v>188</v>
      </c>
      <c r="B1" s="712" t="str">
        <f>Info!C2</f>
        <v>სს თიბისი ბანკი</v>
      </c>
    </row>
    <row r="2" spans="1:9" s="723" customFormat="1">
      <c r="A2" s="722" t="s">
        <v>189</v>
      </c>
      <c r="B2" s="711">
        <f>'1. key ratios'!B2</f>
        <v>44742</v>
      </c>
    </row>
    <row r="3" spans="1:9">
      <c r="A3" s="469" t="s">
        <v>662</v>
      </c>
    </row>
    <row r="5" spans="1:9">
      <c r="A5" s="814" t="s">
        <v>663</v>
      </c>
      <c r="B5" s="815"/>
      <c r="C5" s="820" t="s">
        <v>664</v>
      </c>
      <c r="D5" s="821"/>
      <c r="E5" s="821"/>
      <c r="F5" s="821"/>
      <c r="G5" s="821"/>
      <c r="H5" s="822"/>
    </row>
    <row r="6" spans="1:9">
      <c r="A6" s="816"/>
      <c r="B6" s="817"/>
      <c r="C6" s="823"/>
      <c r="D6" s="824"/>
      <c r="E6" s="824"/>
      <c r="F6" s="824"/>
      <c r="G6" s="824"/>
      <c r="H6" s="825"/>
    </row>
    <row r="7" spans="1:9" ht="25.5">
      <c r="A7" s="818"/>
      <c r="B7" s="819"/>
      <c r="C7" s="471" t="s">
        <v>665</v>
      </c>
      <c r="D7" s="471" t="s">
        <v>666</v>
      </c>
      <c r="E7" s="471" t="s">
        <v>667</v>
      </c>
      <c r="F7" s="471" t="s">
        <v>668</v>
      </c>
      <c r="G7" s="580" t="s">
        <v>940</v>
      </c>
      <c r="H7" s="471" t="s">
        <v>68</v>
      </c>
    </row>
    <row r="8" spans="1:9">
      <c r="A8" s="472">
        <v>1</v>
      </c>
      <c r="B8" s="473" t="s">
        <v>216</v>
      </c>
      <c r="C8" s="674">
        <v>2517132325.0332999</v>
      </c>
      <c r="D8" s="674">
        <v>181201876.46849999</v>
      </c>
      <c r="E8" s="674">
        <v>700895042.28530002</v>
      </c>
      <c r="F8" s="674">
        <v>260654590.86809999</v>
      </c>
      <c r="G8" s="674">
        <v>0</v>
      </c>
      <c r="H8" s="675">
        <f>SUM(C8:G8)</f>
        <v>3659883834.6552</v>
      </c>
      <c r="I8" s="676"/>
    </row>
    <row r="9" spans="1:9">
      <c r="A9" s="472">
        <v>2</v>
      </c>
      <c r="B9" s="473" t="s">
        <v>217</v>
      </c>
      <c r="C9" s="674">
        <v>0</v>
      </c>
      <c r="D9" s="674">
        <v>0</v>
      </c>
      <c r="E9" s="674">
        <v>0</v>
      </c>
      <c r="F9" s="674">
        <v>0</v>
      </c>
      <c r="G9" s="674">
        <v>0</v>
      </c>
      <c r="H9" s="675">
        <f t="shared" ref="H9:H21" si="0">SUM(C9:G9)</f>
        <v>0</v>
      </c>
      <c r="I9" s="676"/>
    </row>
    <row r="10" spans="1:9">
      <c r="A10" s="472">
        <v>3</v>
      </c>
      <c r="B10" s="473" t="s">
        <v>218</v>
      </c>
      <c r="C10" s="674">
        <v>0</v>
      </c>
      <c r="D10" s="674">
        <v>0</v>
      </c>
      <c r="E10" s="674">
        <v>104281637.48999999</v>
      </c>
      <c r="F10" s="674">
        <v>0</v>
      </c>
      <c r="G10" s="674">
        <v>0</v>
      </c>
      <c r="H10" s="675">
        <f t="shared" si="0"/>
        <v>104281637.48999999</v>
      </c>
      <c r="I10" s="676"/>
    </row>
    <row r="11" spans="1:9">
      <c r="A11" s="472">
        <v>4</v>
      </c>
      <c r="B11" s="473" t="s">
        <v>219</v>
      </c>
      <c r="C11" s="674">
        <v>0</v>
      </c>
      <c r="D11" s="674">
        <v>100406887.81999999</v>
      </c>
      <c r="E11" s="674">
        <v>234379772.72</v>
      </c>
      <c r="F11" s="674">
        <v>161992656.25999999</v>
      </c>
      <c r="G11" s="674">
        <v>0</v>
      </c>
      <c r="H11" s="675">
        <f t="shared" si="0"/>
        <v>496779316.79999995</v>
      </c>
      <c r="I11" s="676"/>
    </row>
    <row r="12" spans="1:9">
      <c r="A12" s="472">
        <v>5</v>
      </c>
      <c r="B12" s="473" t="s">
        <v>220</v>
      </c>
      <c r="C12" s="674">
        <v>0</v>
      </c>
      <c r="D12" s="674">
        <v>0</v>
      </c>
      <c r="E12" s="674">
        <v>0</v>
      </c>
      <c r="F12" s="674">
        <v>0</v>
      </c>
      <c r="G12" s="674">
        <v>0</v>
      </c>
      <c r="H12" s="675">
        <f t="shared" si="0"/>
        <v>0</v>
      </c>
      <c r="I12" s="676"/>
    </row>
    <row r="13" spans="1:9">
      <c r="A13" s="472">
        <v>6</v>
      </c>
      <c r="B13" s="473" t="s">
        <v>221</v>
      </c>
      <c r="C13" s="674">
        <v>595714561.64359999</v>
      </c>
      <c r="D13" s="674">
        <v>760524708.29299998</v>
      </c>
      <c r="E13" s="674">
        <v>4252021.1613999996</v>
      </c>
      <c r="F13" s="674">
        <v>677266</v>
      </c>
      <c r="G13" s="674">
        <v>196207225.7096</v>
      </c>
      <c r="H13" s="675">
        <f t="shared" si="0"/>
        <v>1557375782.8076</v>
      </c>
      <c r="I13" s="676"/>
    </row>
    <row r="14" spans="1:9">
      <c r="A14" s="472">
        <v>7</v>
      </c>
      <c r="B14" s="473" t="s">
        <v>73</v>
      </c>
      <c r="C14" s="674">
        <v>0</v>
      </c>
      <c r="D14" s="674">
        <v>1717946631.0078993</v>
      </c>
      <c r="E14" s="674">
        <v>1786228869.8684998</v>
      </c>
      <c r="F14" s="674">
        <v>2829973830.132</v>
      </c>
      <c r="G14" s="674">
        <v>74552568.312099993</v>
      </c>
      <c r="H14" s="675">
        <f t="shared" si="0"/>
        <v>6408701899.3204994</v>
      </c>
      <c r="I14" s="676"/>
    </row>
    <row r="15" spans="1:9">
      <c r="A15" s="472">
        <v>8</v>
      </c>
      <c r="B15" s="475" t="s">
        <v>74</v>
      </c>
      <c r="C15" s="674">
        <v>686353.53009999997</v>
      </c>
      <c r="D15" s="674">
        <v>346324631.43100005</v>
      </c>
      <c r="E15" s="674">
        <v>2253420933.0154014</v>
      </c>
      <c r="F15" s="674">
        <v>1667818103.0241003</v>
      </c>
      <c r="G15" s="674">
        <v>114522746.05199991</v>
      </c>
      <c r="H15" s="675">
        <f t="shared" si="0"/>
        <v>4382772767.0526018</v>
      </c>
      <c r="I15" s="676"/>
    </row>
    <row r="16" spans="1:9">
      <c r="A16" s="472">
        <v>9</v>
      </c>
      <c r="B16" s="473" t="s">
        <v>75</v>
      </c>
      <c r="C16" s="674">
        <v>0</v>
      </c>
      <c r="D16" s="674">
        <v>78808685.218200043</v>
      </c>
      <c r="E16" s="674">
        <v>605818463.6176002</v>
      </c>
      <c r="F16" s="674">
        <v>2608915637.8141003</v>
      </c>
      <c r="G16" s="674">
        <v>238799.43160000001</v>
      </c>
      <c r="H16" s="675">
        <f t="shared" si="0"/>
        <v>3293781586.0815005</v>
      </c>
      <c r="I16" s="676"/>
    </row>
    <row r="17" spans="1:9">
      <c r="A17" s="472">
        <v>10</v>
      </c>
      <c r="B17" s="584" t="s">
        <v>690</v>
      </c>
      <c r="C17" s="674">
        <v>3909.2660999999998</v>
      </c>
      <c r="D17" s="674">
        <v>14778123.975499999</v>
      </c>
      <c r="E17" s="674">
        <v>49148787.740800001</v>
      </c>
      <c r="F17" s="674">
        <v>53627249.691900015</v>
      </c>
      <c r="G17" s="674">
        <v>20269050.624300003</v>
      </c>
      <c r="H17" s="675">
        <f t="shared" si="0"/>
        <v>137827121.29860002</v>
      </c>
      <c r="I17" s="676"/>
    </row>
    <row r="18" spans="1:9">
      <c r="A18" s="472">
        <v>11</v>
      </c>
      <c r="B18" s="473" t="s">
        <v>70</v>
      </c>
      <c r="C18" s="674">
        <v>2074620.9971</v>
      </c>
      <c r="D18" s="674">
        <v>83911244.248099998</v>
      </c>
      <c r="E18" s="674">
        <v>386850170.45790011</v>
      </c>
      <c r="F18" s="674">
        <v>776161423.46410036</v>
      </c>
      <c r="G18" s="674">
        <v>33221109.484799996</v>
      </c>
      <c r="H18" s="675">
        <f t="shared" si="0"/>
        <v>1282218568.6520007</v>
      </c>
      <c r="I18" s="676"/>
    </row>
    <row r="19" spans="1:9">
      <c r="A19" s="472">
        <v>12</v>
      </c>
      <c r="B19" s="473" t="s">
        <v>71</v>
      </c>
      <c r="C19" s="674">
        <v>0</v>
      </c>
      <c r="D19" s="674">
        <v>0</v>
      </c>
      <c r="E19" s="674">
        <v>0</v>
      </c>
      <c r="F19" s="674">
        <v>0</v>
      </c>
      <c r="G19" s="674">
        <v>0</v>
      </c>
      <c r="H19" s="675">
        <f t="shared" si="0"/>
        <v>0</v>
      </c>
      <c r="I19" s="676"/>
    </row>
    <row r="20" spans="1:9">
      <c r="A20" s="476">
        <v>13</v>
      </c>
      <c r="B20" s="475" t="s">
        <v>72</v>
      </c>
      <c r="C20" s="674">
        <v>0</v>
      </c>
      <c r="D20" s="674">
        <v>0</v>
      </c>
      <c r="E20" s="674">
        <v>0</v>
      </c>
      <c r="F20" s="674">
        <v>0</v>
      </c>
      <c r="G20" s="674">
        <v>0</v>
      </c>
      <c r="H20" s="675">
        <f t="shared" si="0"/>
        <v>0</v>
      </c>
      <c r="I20" s="676"/>
    </row>
    <row r="21" spans="1:9">
      <c r="A21" s="472">
        <v>14</v>
      </c>
      <c r="B21" s="473" t="s">
        <v>669</v>
      </c>
      <c r="C21" s="674">
        <v>892521784.69439995</v>
      </c>
      <c r="D21" s="674">
        <v>356148421.76420009</v>
      </c>
      <c r="E21" s="674">
        <v>353295284.53830004</v>
      </c>
      <c r="F21" s="674">
        <v>1184805947.1020002</v>
      </c>
      <c r="G21" s="674">
        <v>834900644.06613731</v>
      </c>
      <c r="H21" s="675">
        <f t="shared" si="0"/>
        <v>3621672082.1650376</v>
      </c>
      <c r="I21" s="676"/>
    </row>
    <row r="22" spans="1:9">
      <c r="A22" s="477">
        <v>15</v>
      </c>
      <c r="B22" s="474" t="s">
        <v>68</v>
      </c>
      <c r="C22" s="675">
        <f>SUM(C18:C21)+SUM(C8:C16)</f>
        <v>4008129645.8984995</v>
      </c>
      <c r="D22" s="675">
        <f t="shared" ref="D22:G22" si="1">SUM(D18:D21)+SUM(D8:D16)</f>
        <v>3625273086.2508998</v>
      </c>
      <c r="E22" s="675">
        <f t="shared" si="1"/>
        <v>6429422195.1544018</v>
      </c>
      <c r="F22" s="675">
        <f t="shared" si="1"/>
        <v>9490999454.664402</v>
      </c>
      <c r="G22" s="675">
        <f t="shared" si="1"/>
        <v>1253643093.0562372</v>
      </c>
      <c r="H22" s="675">
        <f>SUM(H18:H21)+SUM(H8:H16)</f>
        <v>24807467475.024441</v>
      </c>
      <c r="I22" s="676"/>
    </row>
    <row r="26" spans="1:9" ht="38.25">
      <c r="B26" s="583" t="s">
        <v>939</v>
      </c>
    </row>
    <row r="35" spans="3:8">
      <c r="C35" s="676"/>
      <c r="D35" s="676"/>
      <c r="E35" s="676"/>
      <c r="F35" s="676"/>
      <c r="G35" s="676"/>
      <c r="H35" s="676"/>
    </row>
    <row r="36" spans="3:8">
      <c r="C36" s="676"/>
      <c r="D36" s="676"/>
      <c r="E36" s="676"/>
      <c r="F36" s="676"/>
      <c r="G36" s="676"/>
      <c r="H36" s="676"/>
    </row>
    <row r="37" spans="3:8">
      <c r="C37" s="676"/>
      <c r="D37" s="676"/>
      <c r="E37" s="676"/>
      <c r="F37" s="676"/>
      <c r="G37" s="676"/>
      <c r="H37" s="676"/>
    </row>
    <row r="38" spans="3:8">
      <c r="C38" s="676"/>
      <c r="D38" s="676"/>
      <c r="E38" s="676"/>
      <c r="F38" s="676"/>
      <c r="G38" s="676"/>
      <c r="H38" s="676"/>
    </row>
    <row r="39" spans="3:8">
      <c r="C39" s="676"/>
      <c r="D39" s="676"/>
      <c r="E39" s="676"/>
      <c r="F39" s="676"/>
      <c r="G39" s="676"/>
      <c r="H39" s="676"/>
    </row>
    <row r="40" spans="3:8">
      <c r="C40" s="676"/>
      <c r="D40" s="676"/>
      <c r="E40" s="676"/>
      <c r="F40" s="676"/>
      <c r="G40" s="676"/>
      <c r="H40" s="676"/>
    </row>
    <row r="41" spans="3:8">
      <c r="C41" s="676"/>
      <c r="D41" s="676"/>
      <c r="E41" s="676"/>
      <c r="F41" s="676"/>
      <c r="G41" s="676"/>
      <c r="H41" s="676"/>
    </row>
    <row r="42" spans="3:8">
      <c r="C42" s="676"/>
      <c r="D42" s="676"/>
      <c r="E42" s="676"/>
      <c r="F42" s="676"/>
      <c r="G42" s="676"/>
      <c r="H42" s="676"/>
    </row>
    <row r="43" spans="3:8">
      <c r="C43" s="676"/>
      <c r="D43" s="676"/>
      <c r="E43" s="676"/>
      <c r="F43" s="676"/>
      <c r="G43" s="676"/>
      <c r="H43" s="676"/>
    </row>
    <row r="44" spans="3:8">
      <c r="C44" s="676"/>
      <c r="D44" s="676"/>
      <c r="E44" s="676"/>
      <c r="F44" s="676"/>
      <c r="G44" s="676"/>
      <c r="H44" s="676"/>
    </row>
    <row r="45" spans="3:8">
      <c r="C45" s="676"/>
      <c r="D45" s="676"/>
      <c r="E45" s="676"/>
      <c r="F45" s="676"/>
      <c r="G45" s="676"/>
      <c r="H45" s="676"/>
    </row>
    <row r="46" spans="3:8">
      <c r="C46" s="676"/>
      <c r="D46" s="676"/>
      <c r="E46" s="676"/>
      <c r="F46" s="676"/>
      <c r="G46" s="676"/>
      <c r="H46" s="676"/>
    </row>
    <row r="47" spans="3:8">
      <c r="C47" s="676"/>
      <c r="D47" s="676"/>
      <c r="E47" s="676"/>
      <c r="F47" s="676"/>
      <c r="G47" s="676"/>
      <c r="H47" s="676"/>
    </row>
    <row r="48" spans="3:8">
      <c r="C48" s="676"/>
      <c r="D48" s="676"/>
      <c r="E48" s="676"/>
      <c r="F48" s="676"/>
      <c r="G48" s="676"/>
      <c r="H48" s="676"/>
    </row>
    <row r="49" spans="3:8">
      <c r="C49" s="676"/>
      <c r="D49" s="676"/>
      <c r="E49" s="676"/>
      <c r="F49" s="676"/>
      <c r="G49" s="676"/>
      <c r="H49" s="676"/>
    </row>
    <row r="50" spans="3:8">
      <c r="C50" s="676"/>
      <c r="D50" s="676"/>
      <c r="E50" s="676"/>
      <c r="F50" s="676"/>
      <c r="G50" s="676"/>
      <c r="H50" s="676"/>
    </row>
    <row r="51" spans="3:8">
      <c r="C51" s="676"/>
      <c r="D51" s="676"/>
      <c r="E51" s="676"/>
      <c r="F51" s="676"/>
      <c r="G51" s="676"/>
      <c r="H51" s="676"/>
    </row>
    <row r="52" spans="3:8">
      <c r="C52" s="676"/>
      <c r="D52" s="676"/>
      <c r="E52" s="676"/>
      <c r="F52" s="676"/>
      <c r="G52" s="676"/>
      <c r="H52" s="676"/>
    </row>
    <row r="53" spans="3:8">
      <c r="C53" s="676"/>
      <c r="D53" s="676"/>
      <c r="E53" s="676"/>
      <c r="F53" s="676"/>
      <c r="G53" s="676"/>
      <c r="H53" s="676"/>
    </row>
    <row r="54" spans="3:8">
      <c r="C54" s="676"/>
      <c r="D54" s="676"/>
      <c r="E54" s="676"/>
      <c r="F54" s="676"/>
      <c r="G54" s="676"/>
      <c r="H54" s="676"/>
    </row>
    <row r="55" spans="3:8">
      <c r="C55" s="676"/>
      <c r="D55" s="676"/>
      <c r="E55" s="676"/>
      <c r="F55" s="676"/>
      <c r="G55" s="676"/>
      <c r="H55" s="676"/>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zoomScale="80" zoomScaleNormal="80" workbookViewId="0">
      <selection activeCell="I17" sqref="I17"/>
    </sheetView>
  </sheetViews>
  <sheetFormatPr defaultColWidth="9.140625" defaultRowHeight="12.75"/>
  <cols>
    <col min="1" max="1" width="11.85546875" style="478" bestFit="1" customWidth="1"/>
    <col min="2" max="2" width="114.5703125" style="467" customWidth="1"/>
    <col min="3" max="3" width="22.42578125" style="467" customWidth="1"/>
    <col min="4" max="4" width="23.5703125" style="467" customWidth="1"/>
    <col min="5" max="7" width="22.140625" style="489" customWidth="1"/>
    <col min="8" max="8" width="22.140625" style="467" customWidth="1"/>
    <col min="9" max="9" width="41.42578125" style="467" customWidth="1"/>
    <col min="10" max="16384" width="9.140625" style="467"/>
  </cols>
  <sheetData>
    <row r="1" spans="1:9" s="723" customFormat="1" ht="13.5">
      <c r="A1" s="722" t="s">
        <v>188</v>
      </c>
      <c r="B1" s="712" t="str">
        <f>Info!C2</f>
        <v>სს თიბისი ბანკი</v>
      </c>
    </row>
    <row r="2" spans="1:9" s="723" customFormat="1">
      <c r="A2" s="722" t="s">
        <v>189</v>
      </c>
      <c r="B2" s="711">
        <f>'1. key ratios'!B2</f>
        <v>44742</v>
      </c>
    </row>
    <row r="3" spans="1:9">
      <c r="A3" s="469" t="s">
        <v>670</v>
      </c>
      <c r="E3" s="467"/>
      <c r="F3" s="467"/>
      <c r="G3" s="467"/>
    </row>
    <row r="4" spans="1:9">
      <c r="C4" s="479" t="s">
        <v>671</v>
      </c>
      <c r="D4" s="479" t="s">
        <v>672</v>
      </c>
      <c r="E4" s="479" t="s">
        <v>673</v>
      </c>
      <c r="F4" s="479" t="s">
        <v>674</v>
      </c>
      <c r="G4" s="479" t="s">
        <v>675</v>
      </c>
      <c r="H4" s="479" t="s">
        <v>676</v>
      </c>
      <c r="I4" s="479" t="s">
        <v>677</v>
      </c>
    </row>
    <row r="5" spans="1:9" ht="33.950000000000003" customHeight="1">
      <c r="A5" s="814" t="s">
        <v>680</v>
      </c>
      <c r="B5" s="815"/>
      <c r="C5" s="828" t="s">
        <v>681</v>
      </c>
      <c r="D5" s="828"/>
      <c r="E5" s="828" t="s">
        <v>682</v>
      </c>
      <c r="F5" s="828" t="s">
        <v>683</v>
      </c>
      <c r="G5" s="826" t="s">
        <v>684</v>
      </c>
      <c r="H5" s="826" t="s">
        <v>685</v>
      </c>
      <c r="I5" s="480" t="s">
        <v>686</v>
      </c>
    </row>
    <row r="6" spans="1:9" ht="38.25">
      <c r="A6" s="818"/>
      <c r="B6" s="819"/>
      <c r="C6" s="529" t="s">
        <v>687</v>
      </c>
      <c r="D6" s="529" t="s">
        <v>688</v>
      </c>
      <c r="E6" s="828"/>
      <c r="F6" s="828"/>
      <c r="G6" s="827"/>
      <c r="H6" s="827"/>
      <c r="I6" s="480" t="s">
        <v>689</v>
      </c>
    </row>
    <row r="7" spans="1:9">
      <c r="A7" s="481">
        <v>1</v>
      </c>
      <c r="B7" s="473" t="s">
        <v>216</v>
      </c>
      <c r="C7" s="674">
        <v>0</v>
      </c>
      <c r="D7" s="674">
        <v>3660365742.9800525</v>
      </c>
      <c r="E7" s="677">
        <v>0</v>
      </c>
      <c r="F7" s="677">
        <v>0</v>
      </c>
      <c r="G7" s="677"/>
      <c r="H7" s="674"/>
      <c r="I7" s="678">
        <f t="shared" ref="I7:I23" si="0">C7+D7-E7-F7-G7</f>
        <v>3660365742.9800525</v>
      </c>
    </row>
    <row r="8" spans="1:9">
      <c r="A8" s="481">
        <v>2</v>
      </c>
      <c r="B8" s="473" t="s">
        <v>217</v>
      </c>
      <c r="C8" s="674">
        <v>0</v>
      </c>
      <c r="D8" s="674">
        <v>0</v>
      </c>
      <c r="E8" s="677">
        <v>0</v>
      </c>
      <c r="F8" s="677">
        <v>0</v>
      </c>
      <c r="G8" s="677"/>
      <c r="H8" s="674"/>
      <c r="I8" s="678">
        <f t="shared" si="0"/>
        <v>0</v>
      </c>
    </row>
    <row r="9" spans="1:9">
      <c r="A9" s="481">
        <v>3</v>
      </c>
      <c r="B9" s="473" t="s">
        <v>218</v>
      </c>
      <c r="C9" s="674">
        <v>0</v>
      </c>
      <c r="D9" s="674">
        <v>104281637.48999999</v>
      </c>
      <c r="E9" s="677">
        <v>0</v>
      </c>
      <c r="F9" s="677">
        <v>0</v>
      </c>
      <c r="G9" s="677"/>
      <c r="H9" s="674"/>
      <c r="I9" s="678">
        <f t="shared" si="0"/>
        <v>104281637.48999999</v>
      </c>
    </row>
    <row r="10" spans="1:9">
      <c r="A10" s="481">
        <v>4</v>
      </c>
      <c r="B10" s="473" t="s">
        <v>219</v>
      </c>
      <c r="C10" s="674">
        <v>0</v>
      </c>
      <c r="D10" s="674">
        <v>496779316.80000001</v>
      </c>
      <c r="E10" s="677">
        <v>0</v>
      </c>
      <c r="F10" s="677">
        <v>0</v>
      </c>
      <c r="G10" s="677"/>
      <c r="H10" s="674"/>
      <c r="I10" s="678">
        <f t="shared" si="0"/>
        <v>496779316.80000001</v>
      </c>
    </row>
    <row r="11" spans="1:9">
      <c r="A11" s="481">
        <v>5</v>
      </c>
      <c r="B11" s="473" t="s">
        <v>220</v>
      </c>
      <c r="C11" s="674">
        <v>0</v>
      </c>
      <c r="D11" s="674">
        <v>0</v>
      </c>
      <c r="E11" s="677">
        <v>0</v>
      </c>
      <c r="F11" s="677">
        <v>0</v>
      </c>
      <c r="G11" s="677"/>
      <c r="H11" s="674"/>
      <c r="I11" s="678">
        <f t="shared" si="0"/>
        <v>0</v>
      </c>
    </row>
    <row r="12" spans="1:9">
      <c r="A12" s="481">
        <v>6</v>
      </c>
      <c r="B12" s="473" t="s">
        <v>221</v>
      </c>
      <c r="C12" s="674">
        <v>0</v>
      </c>
      <c r="D12" s="674">
        <v>1360859048.8034167</v>
      </c>
      <c r="E12" s="677">
        <v>0</v>
      </c>
      <c r="F12" s="677">
        <v>0</v>
      </c>
      <c r="G12" s="677"/>
      <c r="H12" s="674"/>
      <c r="I12" s="678">
        <f t="shared" si="0"/>
        <v>1360859048.8034167</v>
      </c>
    </row>
    <row r="13" spans="1:9">
      <c r="A13" s="481">
        <v>7</v>
      </c>
      <c r="B13" s="473" t="s">
        <v>73</v>
      </c>
      <c r="C13" s="674">
        <v>128413151.17399999</v>
      </c>
      <c r="D13" s="674">
        <v>6255360479.1880951</v>
      </c>
      <c r="E13" s="677">
        <v>95412022.255999982</v>
      </c>
      <c r="F13" s="677">
        <v>113925530.66879998</v>
      </c>
      <c r="G13" s="677"/>
      <c r="H13" s="674">
        <v>0</v>
      </c>
      <c r="I13" s="678">
        <f t="shared" si="0"/>
        <v>6174436077.437295</v>
      </c>
    </row>
    <row r="14" spans="1:9">
      <c r="A14" s="481">
        <v>8</v>
      </c>
      <c r="B14" s="475" t="s">
        <v>74</v>
      </c>
      <c r="C14" s="674">
        <v>331399226.14910001</v>
      </c>
      <c r="D14" s="674">
        <v>4218674460.0905972</v>
      </c>
      <c r="E14" s="677">
        <v>167300919.18759996</v>
      </c>
      <c r="F14" s="677">
        <v>80222193.999200046</v>
      </c>
      <c r="G14" s="677"/>
      <c r="H14" s="674">
        <v>37324875.098653972</v>
      </c>
      <c r="I14" s="678">
        <f t="shared" si="0"/>
        <v>4302550573.0528975</v>
      </c>
    </row>
    <row r="15" spans="1:9">
      <c r="A15" s="481">
        <v>9</v>
      </c>
      <c r="B15" s="473" t="s">
        <v>75</v>
      </c>
      <c r="C15" s="674">
        <v>85924694.584899977</v>
      </c>
      <c r="D15" s="674">
        <v>3241857321.2351985</v>
      </c>
      <c r="E15" s="677">
        <v>34000429.738600008</v>
      </c>
      <c r="F15" s="677">
        <v>62629682.110299997</v>
      </c>
      <c r="G15" s="677"/>
      <c r="H15" s="674">
        <v>0</v>
      </c>
      <c r="I15" s="678">
        <f t="shared" si="0"/>
        <v>3231151903.9711986</v>
      </c>
    </row>
    <row r="16" spans="1:9">
      <c r="A16" s="481">
        <v>10</v>
      </c>
      <c r="B16" s="584" t="s">
        <v>690</v>
      </c>
      <c r="C16" s="674">
        <v>234030612.16390008</v>
      </c>
      <c r="D16" s="674">
        <v>15485226.773299994</v>
      </c>
      <c r="E16" s="677">
        <v>111728718.38859998</v>
      </c>
      <c r="F16" s="677">
        <v>169013.53100000002</v>
      </c>
      <c r="G16" s="677"/>
      <c r="H16" s="674">
        <v>37431477.611497998</v>
      </c>
      <c r="I16" s="678">
        <f t="shared" si="0"/>
        <v>137618107.01760009</v>
      </c>
    </row>
    <row r="17" spans="1:9">
      <c r="A17" s="481">
        <v>11</v>
      </c>
      <c r="B17" s="473" t="s">
        <v>70</v>
      </c>
      <c r="C17" s="674">
        <v>1028272.7999999998</v>
      </c>
      <c r="D17" s="674">
        <v>1273436870.0278003</v>
      </c>
      <c r="E17" s="677">
        <v>547207.98380000005</v>
      </c>
      <c r="F17" s="677">
        <v>25140715.501500003</v>
      </c>
      <c r="G17" s="677"/>
      <c r="H17" s="674">
        <v>0</v>
      </c>
      <c r="I17" s="678">
        <f t="shared" si="0"/>
        <v>1248777219.3425004</v>
      </c>
    </row>
    <row r="18" spans="1:9">
      <c r="A18" s="481">
        <v>12</v>
      </c>
      <c r="B18" s="473" t="s">
        <v>71</v>
      </c>
      <c r="C18" s="674">
        <v>0</v>
      </c>
      <c r="D18" s="674">
        <v>0</v>
      </c>
      <c r="E18" s="677">
        <v>0</v>
      </c>
      <c r="F18" s="677">
        <v>0</v>
      </c>
      <c r="G18" s="677"/>
      <c r="H18" s="674">
        <v>0</v>
      </c>
      <c r="I18" s="678">
        <f t="shared" si="0"/>
        <v>0</v>
      </c>
    </row>
    <row r="19" spans="1:9">
      <c r="A19" s="484">
        <v>13</v>
      </c>
      <c r="B19" s="475" t="s">
        <v>72</v>
      </c>
      <c r="C19" s="674">
        <v>0</v>
      </c>
      <c r="D19" s="674">
        <v>0</v>
      </c>
      <c r="E19" s="677">
        <v>0</v>
      </c>
      <c r="F19" s="677">
        <v>0</v>
      </c>
      <c r="G19" s="677"/>
      <c r="H19" s="674">
        <v>0</v>
      </c>
      <c r="I19" s="678">
        <f t="shared" si="0"/>
        <v>0</v>
      </c>
    </row>
    <row r="20" spans="1:9">
      <c r="A20" s="481">
        <v>14</v>
      </c>
      <c r="B20" s="473" t="s">
        <v>669</v>
      </c>
      <c r="C20" s="674">
        <v>383850239.49629998</v>
      </c>
      <c r="D20" s="674">
        <v>4045443358.2275391</v>
      </c>
      <c r="E20" s="677">
        <v>162202975.80400008</v>
      </c>
      <c r="F20" s="677">
        <v>38978856.528699957</v>
      </c>
      <c r="G20" s="677"/>
      <c r="H20" s="674">
        <v>9273607.6113460008</v>
      </c>
      <c r="I20" s="678">
        <f t="shared" si="0"/>
        <v>4228111765.391139</v>
      </c>
    </row>
    <row r="21" spans="1:9" s="486" customFormat="1">
      <c r="A21" s="485">
        <v>15</v>
      </c>
      <c r="B21" s="474" t="s">
        <v>68</v>
      </c>
      <c r="C21" s="675">
        <f>SUM(C7:C15)+SUM(C17:C20)</f>
        <v>930615584.20429993</v>
      </c>
      <c r="D21" s="675">
        <f t="shared" ref="D21:H21" si="1">SUM(D7:D15)+SUM(D17:D20)</f>
        <v>24657058234.842701</v>
      </c>
      <c r="E21" s="675">
        <f t="shared" si="1"/>
        <v>459463554.97000003</v>
      </c>
      <c r="F21" s="675">
        <f t="shared" si="1"/>
        <v>320896978.80849999</v>
      </c>
      <c r="G21" s="675">
        <v>19704826.039999999</v>
      </c>
      <c r="H21" s="675">
        <f t="shared" si="1"/>
        <v>46598482.709999971</v>
      </c>
      <c r="I21" s="678">
        <f t="shared" si="0"/>
        <v>24787608459.2285</v>
      </c>
    </row>
    <row r="22" spans="1:9">
      <c r="A22" s="487">
        <v>16</v>
      </c>
      <c r="B22" s="488" t="s">
        <v>691</v>
      </c>
      <c r="C22" s="674">
        <v>612680910.67429996</v>
      </c>
      <c r="D22" s="674">
        <v>16633557353.285789</v>
      </c>
      <c r="E22" s="677">
        <v>324244629.72000003</v>
      </c>
      <c r="F22" s="677">
        <v>313676740.21000004</v>
      </c>
      <c r="G22" s="677">
        <v>19704826.039999999</v>
      </c>
      <c r="H22" s="674">
        <v>37511087.509999998</v>
      </c>
      <c r="I22" s="678">
        <f t="shared" si="0"/>
        <v>16588612067.990089</v>
      </c>
    </row>
    <row r="23" spans="1:9">
      <c r="A23" s="487">
        <v>17</v>
      </c>
      <c r="B23" s="488" t="s">
        <v>692</v>
      </c>
      <c r="C23" s="674">
        <v>0</v>
      </c>
      <c r="D23" s="674">
        <v>1961172908.0084002</v>
      </c>
      <c r="E23" s="677">
        <v>0</v>
      </c>
      <c r="F23" s="677">
        <v>4179888.1885000002</v>
      </c>
      <c r="G23" s="677">
        <v>0</v>
      </c>
      <c r="H23" s="674">
        <v>0</v>
      </c>
      <c r="I23" s="678">
        <f t="shared" si="0"/>
        <v>1956993019.8199003</v>
      </c>
    </row>
    <row r="26" spans="1:9" ht="42.6" customHeight="1">
      <c r="B26" s="583" t="s">
        <v>939</v>
      </c>
    </row>
    <row r="32" spans="1:9">
      <c r="C32" s="676"/>
      <c r="D32" s="676"/>
      <c r="E32" s="676"/>
      <c r="F32" s="676"/>
      <c r="G32" s="676"/>
      <c r="H32" s="676"/>
      <c r="I32" s="676"/>
    </row>
    <row r="33" spans="3:9">
      <c r="C33" s="676"/>
      <c r="D33" s="676"/>
      <c r="E33" s="676"/>
      <c r="F33" s="676"/>
      <c r="G33" s="676"/>
      <c r="H33" s="676"/>
      <c r="I33" s="676"/>
    </row>
    <row r="34" spans="3:9">
      <c r="C34" s="676"/>
      <c r="D34" s="676"/>
      <c r="E34" s="676"/>
      <c r="F34" s="676"/>
      <c r="G34" s="676"/>
      <c r="H34" s="676"/>
      <c r="I34" s="676"/>
    </row>
    <row r="35" spans="3:9">
      <c r="C35" s="676"/>
      <c r="D35" s="676"/>
      <c r="E35" s="676"/>
      <c r="F35" s="676"/>
      <c r="G35" s="676"/>
      <c r="H35" s="676"/>
      <c r="I35" s="676"/>
    </row>
    <row r="36" spans="3:9">
      <c r="C36" s="676"/>
      <c r="D36" s="676"/>
      <c r="E36" s="676"/>
      <c r="F36" s="676"/>
      <c r="G36" s="676"/>
      <c r="H36" s="676"/>
      <c r="I36" s="676"/>
    </row>
    <row r="37" spans="3:9">
      <c r="C37" s="676"/>
      <c r="D37" s="676"/>
      <c r="E37" s="676"/>
      <c r="F37" s="676"/>
      <c r="G37" s="676"/>
      <c r="H37" s="676"/>
      <c r="I37" s="676"/>
    </row>
    <row r="38" spans="3:9">
      <c r="C38" s="676"/>
      <c r="D38" s="676"/>
      <c r="E38" s="676"/>
      <c r="F38" s="676"/>
      <c r="G38" s="676"/>
      <c r="H38" s="676"/>
      <c r="I38" s="676"/>
    </row>
    <row r="39" spans="3:9">
      <c r="C39" s="676"/>
      <c r="D39" s="676"/>
      <c r="E39" s="676"/>
      <c r="F39" s="676"/>
      <c r="G39" s="676"/>
      <c r="H39" s="676"/>
      <c r="I39" s="676"/>
    </row>
    <row r="40" spans="3:9">
      <c r="C40" s="676"/>
      <c r="D40" s="676"/>
      <c r="E40" s="676"/>
      <c r="F40" s="676"/>
      <c r="G40" s="676"/>
      <c r="H40" s="676"/>
      <c r="I40" s="676"/>
    </row>
    <row r="41" spans="3:9">
      <c r="C41" s="676"/>
      <c r="D41" s="676"/>
      <c r="E41" s="676"/>
      <c r="F41" s="676"/>
      <c r="G41" s="676"/>
      <c r="H41" s="676"/>
      <c r="I41" s="676"/>
    </row>
    <row r="42" spans="3:9">
      <c r="C42" s="676"/>
      <c r="D42" s="676"/>
      <c r="E42" s="676"/>
      <c r="F42" s="676"/>
      <c r="G42" s="676"/>
      <c r="H42" s="676"/>
      <c r="I42" s="676"/>
    </row>
    <row r="43" spans="3:9">
      <c r="C43" s="676"/>
      <c r="D43" s="676"/>
      <c r="E43" s="676"/>
      <c r="F43" s="676"/>
      <c r="G43" s="676"/>
      <c r="H43" s="676"/>
      <c r="I43" s="676"/>
    </row>
    <row r="44" spans="3:9">
      <c r="C44" s="676"/>
      <c r="D44" s="676"/>
      <c r="E44" s="676"/>
      <c r="F44" s="676"/>
      <c r="G44" s="676"/>
      <c r="H44" s="676"/>
      <c r="I44" s="676"/>
    </row>
    <row r="45" spans="3:9">
      <c r="C45" s="676"/>
      <c r="D45" s="676"/>
      <c r="E45" s="676"/>
      <c r="F45" s="676"/>
      <c r="G45" s="676"/>
      <c r="H45" s="676"/>
      <c r="I45" s="676"/>
    </row>
    <row r="46" spans="3:9">
      <c r="C46" s="676"/>
      <c r="D46" s="676"/>
      <c r="E46" s="676"/>
      <c r="F46" s="676"/>
      <c r="G46" s="676"/>
      <c r="H46" s="676"/>
      <c r="I46" s="676"/>
    </row>
    <row r="47" spans="3:9">
      <c r="C47" s="676"/>
      <c r="D47" s="676"/>
      <c r="E47" s="676"/>
      <c r="F47" s="676"/>
      <c r="G47" s="676"/>
      <c r="H47" s="676"/>
      <c r="I47" s="676"/>
    </row>
    <row r="48" spans="3:9">
      <c r="C48" s="676"/>
      <c r="D48" s="676"/>
      <c r="E48" s="676"/>
      <c r="F48" s="676"/>
      <c r="G48" s="676"/>
      <c r="H48" s="676"/>
      <c r="I48" s="676"/>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85" zoomScaleNormal="85" workbookViewId="0">
      <selection activeCell="I34" sqref="C7:I34"/>
    </sheetView>
  </sheetViews>
  <sheetFormatPr defaultColWidth="9.140625" defaultRowHeight="12.75"/>
  <cols>
    <col min="1" max="1" width="11" style="467" bestFit="1" customWidth="1"/>
    <col min="2" max="2" width="93.42578125" style="467" customWidth="1"/>
    <col min="3" max="8" width="22" style="467" customWidth="1"/>
    <col min="9" max="9" width="42.42578125" style="467" bestFit="1" customWidth="1"/>
    <col min="10" max="10" width="13.85546875" style="467" bestFit="1" customWidth="1"/>
    <col min="11" max="16384" width="9.140625" style="467"/>
  </cols>
  <sheetData>
    <row r="1" spans="1:10" s="723" customFormat="1" ht="13.5">
      <c r="A1" s="722" t="s">
        <v>188</v>
      </c>
      <c r="B1" s="712" t="str">
        <f>Info!C2</f>
        <v>სს თიბისი ბანკი</v>
      </c>
    </row>
    <row r="2" spans="1:10" s="723" customFormat="1">
      <c r="A2" s="722" t="s">
        <v>189</v>
      </c>
      <c r="B2" s="711">
        <f>'1. key ratios'!B2</f>
        <v>44742</v>
      </c>
    </row>
    <row r="3" spans="1:10">
      <c r="A3" s="469" t="s">
        <v>693</v>
      </c>
    </row>
    <row r="4" spans="1:10">
      <c r="C4" s="479" t="s">
        <v>671</v>
      </c>
      <c r="D4" s="479" t="s">
        <v>672</v>
      </c>
      <c r="E4" s="479" t="s">
        <v>673</v>
      </c>
      <c r="F4" s="479" t="s">
        <v>674</v>
      </c>
      <c r="G4" s="479" t="s">
        <v>675</v>
      </c>
      <c r="H4" s="479" t="s">
        <v>676</v>
      </c>
      <c r="I4" s="479" t="s">
        <v>677</v>
      </c>
    </row>
    <row r="5" spans="1:10" ht="41.45" customHeight="1">
      <c r="A5" s="814" t="s">
        <v>952</v>
      </c>
      <c r="B5" s="815"/>
      <c r="C5" s="828" t="s">
        <v>681</v>
      </c>
      <c r="D5" s="828"/>
      <c r="E5" s="828" t="s">
        <v>682</v>
      </c>
      <c r="F5" s="828" t="s">
        <v>683</v>
      </c>
      <c r="G5" s="826" t="s">
        <v>684</v>
      </c>
      <c r="H5" s="826" t="s">
        <v>685</v>
      </c>
      <c r="I5" s="480" t="s">
        <v>686</v>
      </c>
    </row>
    <row r="6" spans="1:10" ht="41.45" customHeight="1">
      <c r="A6" s="818"/>
      <c r="B6" s="819"/>
      <c r="C6" s="529" t="s">
        <v>687</v>
      </c>
      <c r="D6" s="529" t="s">
        <v>688</v>
      </c>
      <c r="E6" s="828"/>
      <c r="F6" s="828"/>
      <c r="G6" s="827"/>
      <c r="H6" s="827"/>
      <c r="I6" s="480" t="s">
        <v>689</v>
      </c>
    </row>
    <row r="7" spans="1:10">
      <c r="A7" s="482">
        <v>1</v>
      </c>
      <c r="B7" s="490" t="s">
        <v>694</v>
      </c>
      <c r="C7" s="674">
        <v>8141306.0337000014</v>
      </c>
      <c r="D7" s="674">
        <v>3945913394.0376625</v>
      </c>
      <c r="E7" s="674">
        <v>3419023.3259700001</v>
      </c>
      <c r="F7" s="674">
        <v>5554173.1447859975</v>
      </c>
      <c r="G7" s="674">
        <v>0</v>
      </c>
      <c r="H7" s="674">
        <v>1158267.3799999999</v>
      </c>
      <c r="I7" s="678">
        <f t="shared" ref="I7:I34" si="0">C7+D7-E7-F7-G7</f>
        <v>3945081503.6006064</v>
      </c>
      <c r="J7" s="676"/>
    </row>
    <row r="8" spans="1:10">
      <c r="A8" s="482">
        <v>2</v>
      </c>
      <c r="B8" s="490" t="s">
        <v>695</v>
      </c>
      <c r="C8" s="674">
        <v>4024885.2571999994</v>
      </c>
      <c r="D8" s="674">
        <v>2289538319.4427276</v>
      </c>
      <c r="E8" s="674">
        <v>1991382.2511499999</v>
      </c>
      <c r="F8" s="674">
        <v>6465093.4731239993</v>
      </c>
      <c r="G8" s="674">
        <v>0</v>
      </c>
      <c r="H8" s="674">
        <v>315599.43</v>
      </c>
      <c r="I8" s="678">
        <f t="shared" si="0"/>
        <v>2285106728.9756532</v>
      </c>
      <c r="J8" s="676"/>
    </row>
    <row r="9" spans="1:10">
      <c r="A9" s="482">
        <v>3</v>
      </c>
      <c r="B9" s="490" t="s">
        <v>696</v>
      </c>
      <c r="C9" s="674">
        <v>362159.2966</v>
      </c>
      <c r="D9" s="674">
        <v>127510339.68410002</v>
      </c>
      <c r="E9" s="674">
        <v>254054.25374999997</v>
      </c>
      <c r="F9" s="674">
        <v>2537288.7350099999</v>
      </c>
      <c r="G9" s="674">
        <v>0</v>
      </c>
      <c r="H9" s="674">
        <v>30420.89</v>
      </c>
      <c r="I9" s="678">
        <f t="shared" si="0"/>
        <v>125081155.99194002</v>
      </c>
      <c r="J9" s="676"/>
    </row>
    <row r="10" spans="1:10">
      <c r="A10" s="482">
        <v>4</v>
      </c>
      <c r="B10" s="490" t="s">
        <v>697</v>
      </c>
      <c r="C10" s="674">
        <v>47679767.8015</v>
      </c>
      <c r="D10" s="674">
        <v>618460245.72169971</v>
      </c>
      <c r="E10" s="674">
        <v>22739441.031269997</v>
      </c>
      <c r="F10" s="674">
        <v>10870585.825484004</v>
      </c>
      <c r="G10" s="674">
        <v>0</v>
      </c>
      <c r="H10" s="674">
        <v>14188.18</v>
      </c>
      <c r="I10" s="678">
        <f t="shared" si="0"/>
        <v>632529986.66644561</v>
      </c>
      <c r="J10" s="676"/>
    </row>
    <row r="11" spans="1:10">
      <c r="A11" s="482">
        <v>5</v>
      </c>
      <c r="B11" s="490" t="s">
        <v>698</v>
      </c>
      <c r="C11" s="674">
        <v>28165704.232499998</v>
      </c>
      <c r="D11" s="674">
        <v>1027049836.8627996</v>
      </c>
      <c r="E11" s="674">
        <v>24170206.173419986</v>
      </c>
      <c r="F11" s="674">
        <v>17435625.932288006</v>
      </c>
      <c r="G11" s="674">
        <v>0</v>
      </c>
      <c r="H11" s="674">
        <v>90272.15</v>
      </c>
      <c r="I11" s="678">
        <f t="shared" si="0"/>
        <v>1013609708.9895916</v>
      </c>
      <c r="J11" s="676"/>
    </row>
    <row r="12" spans="1:10">
      <c r="A12" s="482">
        <v>6</v>
      </c>
      <c r="B12" s="490" t="s">
        <v>699</v>
      </c>
      <c r="C12" s="674">
        <v>37487417.521199994</v>
      </c>
      <c r="D12" s="674">
        <v>345944340.24389988</v>
      </c>
      <c r="E12" s="674">
        <v>20024791.498770002</v>
      </c>
      <c r="F12" s="674">
        <v>6189447.5492580002</v>
      </c>
      <c r="G12" s="674">
        <v>0</v>
      </c>
      <c r="H12" s="674">
        <v>1113696.31</v>
      </c>
      <c r="I12" s="678">
        <f t="shared" si="0"/>
        <v>357217518.71707189</v>
      </c>
      <c r="J12" s="676"/>
    </row>
    <row r="13" spans="1:10">
      <c r="A13" s="482">
        <v>7</v>
      </c>
      <c r="B13" s="490" t="s">
        <v>700</v>
      </c>
      <c r="C13" s="674">
        <v>26251123.666300006</v>
      </c>
      <c r="D13" s="674">
        <v>435624940.54910016</v>
      </c>
      <c r="E13" s="674">
        <v>9855244.4514999986</v>
      </c>
      <c r="F13" s="674">
        <v>8559141.3839039989</v>
      </c>
      <c r="G13" s="674">
        <v>0</v>
      </c>
      <c r="H13" s="674">
        <v>168812.31</v>
      </c>
      <c r="I13" s="678">
        <f t="shared" si="0"/>
        <v>443461678.37999618</v>
      </c>
      <c r="J13" s="676"/>
    </row>
    <row r="14" spans="1:10">
      <c r="A14" s="482">
        <v>8</v>
      </c>
      <c r="B14" s="490" t="s">
        <v>701</v>
      </c>
      <c r="C14" s="674">
        <v>10989702.0328</v>
      </c>
      <c r="D14" s="674">
        <v>695156160.51109982</v>
      </c>
      <c r="E14" s="674">
        <v>6085876.4136599991</v>
      </c>
      <c r="F14" s="674">
        <v>13642713.279769998</v>
      </c>
      <c r="G14" s="674">
        <v>0</v>
      </c>
      <c r="H14" s="674">
        <v>305442.54795099999</v>
      </c>
      <c r="I14" s="678">
        <f t="shared" si="0"/>
        <v>686417272.85046971</v>
      </c>
      <c r="J14" s="676"/>
    </row>
    <row r="15" spans="1:10">
      <c r="A15" s="482">
        <v>9</v>
      </c>
      <c r="B15" s="490" t="s">
        <v>702</v>
      </c>
      <c r="C15" s="674">
        <v>9373464.5362000018</v>
      </c>
      <c r="D15" s="674">
        <v>415776982.46420014</v>
      </c>
      <c r="E15" s="674">
        <v>5074847.8422500007</v>
      </c>
      <c r="F15" s="674">
        <v>8099988.4853759995</v>
      </c>
      <c r="G15" s="674">
        <v>0</v>
      </c>
      <c r="H15" s="674">
        <v>34188.589999999997</v>
      </c>
      <c r="I15" s="678">
        <f t="shared" si="0"/>
        <v>411975610.67277414</v>
      </c>
      <c r="J15" s="676"/>
    </row>
    <row r="16" spans="1:10">
      <c r="A16" s="482">
        <v>10</v>
      </c>
      <c r="B16" s="490" t="s">
        <v>703</v>
      </c>
      <c r="C16" s="674">
        <v>1366145.3445999997</v>
      </c>
      <c r="D16" s="674">
        <v>165379432.16130006</v>
      </c>
      <c r="E16" s="674">
        <v>943695.68521000026</v>
      </c>
      <c r="F16" s="674">
        <v>3257677.5618379996</v>
      </c>
      <c r="G16" s="674">
        <v>0</v>
      </c>
      <c r="H16" s="674">
        <v>39304.089999999997</v>
      </c>
      <c r="I16" s="678">
        <f t="shared" si="0"/>
        <v>162544204.25885206</v>
      </c>
      <c r="J16" s="676"/>
    </row>
    <row r="17" spans="1:10">
      <c r="A17" s="482">
        <v>11</v>
      </c>
      <c r="B17" s="490" t="s">
        <v>704</v>
      </c>
      <c r="C17" s="674">
        <v>7824606.5415000003</v>
      </c>
      <c r="D17" s="674">
        <v>122007004.34009999</v>
      </c>
      <c r="E17" s="674">
        <v>2765236.8174300008</v>
      </c>
      <c r="F17" s="674">
        <v>2403531.786454</v>
      </c>
      <c r="G17" s="674">
        <v>0</v>
      </c>
      <c r="H17" s="674">
        <v>149759.022627</v>
      </c>
      <c r="I17" s="678">
        <f t="shared" si="0"/>
        <v>124662842.27771598</v>
      </c>
      <c r="J17" s="676"/>
    </row>
    <row r="18" spans="1:10">
      <c r="A18" s="482">
        <v>12</v>
      </c>
      <c r="B18" s="490" t="s">
        <v>705</v>
      </c>
      <c r="C18" s="674">
        <v>40181754.144999988</v>
      </c>
      <c r="D18" s="674">
        <v>1312672198.4602001</v>
      </c>
      <c r="E18" s="674">
        <v>19370171.244799994</v>
      </c>
      <c r="F18" s="674">
        <v>25552430.381680004</v>
      </c>
      <c r="G18" s="674">
        <v>0</v>
      </c>
      <c r="H18" s="674">
        <v>2593582.0299999998</v>
      </c>
      <c r="I18" s="678">
        <f t="shared" si="0"/>
        <v>1307931350.9787199</v>
      </c>
      <c r="J18" s="676"/>
    </row>
    <row r="19" spans="1:10">
      <c r="A19" s="482">
        <v>13</v>
      </c>
      <c r="B19" s="490" t="s">
        <v>706</v>
      </c>
      <c r="C19" s="674">
        <v>14018095.353200005</v>
      </c>
      <c r="D19" s="674">
        <v>558886752.60950005</v>
      </c>
      <c r="E19" s="674">
        <v>7576500.4053800022</v>
      </c>
      <c r="F19" s="674">
        <v>10828667.405250002</v>
      </c>
      <c r="G19" s="674">
        <v>0</v>
      </c>
      <c r="H19" s="674">
        <v>675300.6</v>
      </c>
      <c r="I19" s="678">
        <f t="shared" si="0"/>
        <v>554499680.15207005</v>
      </c>
      <c r="J19" s="676"/>
    </row>
    <row r="20" spans="1:10">
      <c r="A20" s="482">
        <v>14</v>
      </c>
      <c r="B20" s="490" t="s">
        <v>707</v>
      </c>
      <c r="C20" s="674">
        <v>70084379.631799981</v>
      </c>
      <c r="D20" s="674">
        <v>1198746820.8903997</v>
      </c>
      <c r="E20" s="674">
        <v>41188111.714209996</v>
      </c>
      <c r="F20" s="674">
        <v>19959641.447391998</v>
      </c>
      <c r="G20" s="674">
        <v>0</v>
      </c>
      <c r="H20" s="674">
        <v>134939.79</v>
      </c>
      <c r="I20" s="678">
        <f t="shared" si="0"/>
        <v>1207683447.3605976</v>
      </c>
      <c r="J20" s="676"/>
    </row>
    <row r="21" spans="1:10">
      <c r="A21" s="482">
        <v>15</v>
      </c>
      <c r="B21" s="490" t="s">
        <v>708</v>
      </c>
      <c r="C21" s="674">
        <v>27830173.8649</v>
      </c>
      <c r="D21" s="674">
        <v>299930844.14979982</v>
      </c>
      <c r="E21" s="674">
        <v>9884155.7289400008</v>
      </c>
      <c r="F21" s="674">
        <v>5676386.6342079993</v>
      </c>
      <c r="G21" s="674">
        <v>0</v>
      </c>
      <c r="H21" s="674">
        <v>319011.01</v>
      </c>
      <c r="I21" s="678">
        <f t="shared" si="0"/>
        <v>312200475.65155178</v>
      </c>
      <c r="J21" s="676"/>
    </row>
    <row r="22" spans="1:10">
      <c r="A22" s="482">
        <v>16</v>
      </c>
      <c r="B22" s="490" t="s">
        <v>709</v>
      </c>
      <c r="C22" s="674">
        <v>952659.55590000004</v>
      </c>
      <c r="D22" s="674">
        <v>172303160.87890002</v>
      </c>
      <c r="E22" s="674">
        <v>1260572.1410100001</v>
      </c>
      <c r="F22" s="674">
        <v>3323398.5181480013</v>
      </c>
      <c r="G22" s="674">
        <v>0</v>
      </c>
      <c r="H22" s="674">
        <v>79718.649999999994</v>
      </c>
      <c r="I22" s="678">
        <f t="shared" si="0"/>
        <v>168671849.77564204</v>
      </c>
      <c r="J22" s="676"/>
    </row>
    <row r="23" spans="1:10">
      <c r="A23" s="482">
        <v>17</v>
      </c>
      <c r="B23" s="490" t="s">
        <v>710</v>
      </c>
      <c r="C23" s="674">
        <v>3588864.0938000004</v>
      </c>
      <c r="D23" s="674">
        <v>203387808.38790005</v>
      </c>
      <c r="E23" s="674">
        <v>5492669.0653299997</v>
      </c>
      <c r="F23" s="674">
        <v>3175595.6369399996</v>
      </c>
      <c r="G23" s="674">
        <v>0</v>
      </c>
      <c r="H23" s="674">
        <v>11141.09</v>
      </c>
      <c r="I23" s="678">
        <f t="shared" si="0"/>
        <v>198308407.77943006</v>
      </c>
      <c r="J23" s="676"/>
    </row>
    <row r="24" spans="1:10">
      <c r="A24" s="482">
        <v>18</v>
      </c>
      <c r="B24" s="490" t="s">
        <v>711</v>
      </c>
      <c r="C24" s="674">
        <v>1583310.4641999998</v>
      </c>
      <c r="D24" s="674">
        <v>1075698611.300138</v>
      </c>
      <c r="E24" s="674">
        <v>4217064.0409299992</v>
      </c>
      <c r="F24" s="674">
        <v>20487971.047174402</v>
      </c>
      <c r="G24" s="674">
        <v>0</v>
      </c>
      <c r="H24" s="674">
        <v>1097.8900000000001</v>
      </c>
      <c r="I24" s="678">
        <f t="shared" si="0"/>
        <v>1052576886.6762335</v>
      </c>
      <c r="J24" s="676"/>
    </row>
    <row r="25" spans="1:10">
      <c r="A25" s="482">
        <v>19</v>
      </c>
      <c r="B25" s="490" t="s">
        <v>712</v>
      </c>
      <c r="C25" s="674">
        <v>2084082.6516</v>
      </c>
      <c r="D25" s="674">
        <v>86322681.193599969</v>
      </c>
      <c r="E25" s="674">
        <v>696964.56767000013</v>
      </c>
      <c r="F25" s="674">
        <v>1709010.4797939993</v>
      </c>
      <c r="G25" s="674">
        <v>0</v>
      </c>
      <c r="H25" s="674">
        <v>39973.43</v>
      </c>
      <c r="I25" s="678">
        <f t="shared" si="0"/>
        <v>86000788.797735974</v>
      </c>
      <c r="J25" s="676"/>
    </row>
    <row r="26" spans="1:10">
      <c r="A26" s="482">
        <v>20</v>
      </c>
      <c r="B26" s="490" t="s">
        <v>713</v>
      </c>
      <c r="C26" s="674">
        <v>6683365.6730999984</v>
      </c>
      <c r="D26" s="674">
        <v>509729330.64629996</v>
      </c>
      <c r="E26" s="674">
        <v>3360315.8718199991</v>
      </c>
      <c r="F26" s="674">
        <v>9947253.2207079977</v>
      </c>
      <c r="G26" s="674">
        <v>0</v>
      </c>
      <c r="H26" s="674">
        <v>139769.75539999999</v>
      </c>
      <c r="I26" s="678">
        <f t="shared" si="0"/>
        <v>503105127.22687197</v>
      </c>
      <c r="J26" s="676"/>
    </row>
    <row r="27" spans="1:10">
      <c r="A27" s="482">
        <v>21</v>
      </c>
      <c r="B27" s="490" t="s">
        <v>714</v>
      </c>
      <c r="C27" s="674">
        <v>974118.52760000015</v>
      </c>
      <c r="D27" s="674">
        <v>50095257.639100008</v>
      </c>
      <c r="E27" s="674">
        <v>667823.95338999992</v>
      </c>
      <c r="F27" s="674">
        <v>989931.44854400004</v>
      </c>
      <c r="G27" s="674">
        <v>0</v>
      </c>
      <c r="H27" s="674">
        <v>25998.43</v>
      </c>
      <c r="I27" s="678">
        <f t="shared" si="0"/>
        <v>49411620.764766</v>
      </c>
      <c r="J27" s="676"/>
    </row>
    <row r="28" spans="1:10">
      <c r="A28" s="482">
        <v>22</v>
      </c>
      <c r="B28" s="490" t="s">
        <v>715</v>
      </c>
      <c r="C28" s="674">
        <v>816587.77289999998</v>
      </c>
      <c r="D28" s="674">
        <v>174623636.05492789</v>
      </c>
      <c r="E28" s="674">
        <v>300795.68183000002</v>
      </c>
      <c r="F28" s="674">
        <v>3437055.094135059</v>
      </c>
      <c r="G28" s="674">
        <v>0</v>
      </c>
      <c r="H28" s="674">
        <v>109754.64</v>
      </c>
      <c r="I28" s="678">
        <f t="shared" si="0"/>
        <v>171702373.05186284</v>
      </c>
      <c r="J28" s="676"/>
    </row>
    <row r="29" spans="1:10">
      <c r="A29" s="482">
        <v>23</v>
      </c>
      <c r="B29" s="490" t="s">
        <v>716</v>
      </c>
      <c r="C29" s="674">
        <v>116798186.01339996</v>
      </c>
      <c r="D29" s="674">
        <v>3381121500.3017993</v>
      </c>
      <c r="E29" s="674">
        <v>56949421.789030008</v>
      </c>
      <c r="F29" s="674">
        <v>65021173.786809966</v>
      </c>
      <c r="G29" s="674">
        <v>0</v>
      </c>
      <c r="H29" s="674">
        <v>15529898.447435969</v>
      </c>
      <c r="I29" s="678">
        <f t="shared" si="0"/>
        <v>3375949090.7393594</v>
      </c>
      <c r="J29" s="676"/>
    </row>
    <row r="30" spans="1:10">
      <c r="A30" s="482">
        <v>24</v>
      </c>
      <c r="B30" s="490" t="s">
        <v>717</v>
      </c>
      <c r="C30" s="674">
        <v>18844064.564099997</v>
      </c>
      <c r="D30" s="674">
        <v>890096414.38360023</v>
      </c>
      <c r="E30" s="674">
        <v>11161272.7963</v>
      </c>
      <c r="F30" s="674">
        <v>16908470.797846001</v>
      </c>
      <c r="G30" s="674">
        <v>0</v>
      </c>
      <c r="H30" s="674">
        <v>4321880.6100000003</v>
      </c>
      <c r="I30" s="678">
        <f t="shared" si="0"/>
        <v>880870735.35355425</v>
      </c>
      <c r="J30" s="676"/>
    </row>
    <row r="31" spans="1:10">
      <c r="A31" s="482">
        <v>25</v>
      </c>
      <c r="B31" s="490" t="s">
        <v>718</v>
      </c>
      <c r="C31" s="674">
        <v>81064924.603799969</v>
      </c>
      <c r="D31" s="674">
        <v>1837836004.1889002</v>
      </c>
      <c r="E31" s="674">
        <v>34804851.930030003</v>
      </c>
      <c r="F31" s="674">
        <v>35722658.173336014</v>
      </c>
      <c r="G31" s="674">
        <v>0</v>
      </c>
      <c r="H31" s="674">
        <v>9186938.8200000003</v>
      </c>
      <c r="I31" s="678">
        <f t="shared" si="0"/>
        <v>1848373418.6893342</v>
      </c>
      <c r="J31" s="676"/>
    </row>
    <row r="32" spans="1:10">
      <c r="A32" s="482">
        <v>26</v>
      </c>
      <c r="B32" s="490" t="s">
        <v>719</v>
      </c>
      <c r="C32" s="674">
        <v>45510061.494900011</v>
      </c>
      <c r="D32" s="674">
        <v>530988758.69069999</v>
      </c>
      <c r="E32" s="674">
        <v>29990139.030520003</v>
      </c>
      <c r="F32" s="674">
        <v>10101717.161757998</v>
      </c>
      <c r="G32" s="674">
        <v>0</v>
      </c>
      <c r="H32" s="674">
        <v>922131.09658600006</v>
      </c>
      <c r="I32" s="678">
        <f t="shared" si="0"/>
        <v>536406963.99332207</v>
      </c>
      <c r="J32" s="676"/>
    </row>
    <row r="33" spans="1:10">
      <c r="A33" s="482">
        <v>27</v>
      </c>
      <c r="B33" s="483" t="s">
        <v>165</v>
      </c>
      <c r="C33" s="674">
        <v>317934673.53000003</v>
      </c>
      <c r="D33" s="674">
        <v>2186257459.0483389</v>
      </c>
      <c r="E33" s="674">
        <v>135218925.25</v>
      </c>
      <c r="F33" s="674">
        <v>3040350.41</v>
      </c>
      <c r="G33" s="674">
        <v>0</v>
      </c>
      <c r="H33" s="674">
        <v>9087395.5200000014</v>
      </c>
      <c r="I33" s="678">
        <f t="shared" si="0"/>
        <v>2365932856.9183393</v>
      </c>
      <c r="J33" s="676"/>
    </row>
    <row r="34" spans="1:10">
      <c r="A34" s="482">
        <v>28</v>
      </c>
      <c r="B34" s="492" t="s">
        <v>68</v>
      </c>
      <c r="C34" s="675">
        <f>SUM(C7:C33)</f>
        <v>930615584.20429993</v>
      </c>
      <c r="D34" s="675">
        <f t="shared" ref="D34:H34" si="1">SUM(D7:D33)</f>
        <v>24657058234.842796</v>
      </c>
      <c r="E34" s="675">
        <f t="shared" si="1"/>
        <v>459463554.95556998</v>
      </c>
      <c r="F34" s="675">
        <f t="shared" si="1"/>
        <v>320896978.8010155</v>
      </c>
      <c r="G34" s="675">
        <v>24809680.620000001</v>
      </c>
      <c r="H34" s="675">
        <f t="shared" si="1"/>
        <v>46598482.709999964</v>
      </c>
      <c r="I34" s="678">
        <f t="shared" si="0"/>
        <v>24782503604.670513</v>
      </c>
      <c r="J34" s="676"/>
    </row>
    <row r="35" spans="1:10">
      <c r="A35" s="491"/>
      <c r="B35" s="491"/>
      <c r="C35" s="491"/>
      <c r="D35" s="491"/>
      <c r="E35" s="491"/>
      <c r="F35" s="491"/>
      <c r="G35" s="491"/>
      <c r="H35" s="491"/>
      <c r="I35" s="491"/>
      <c r="J35" s="491"/>
    </row>
    <row r="36" spans="1:10">
      <c r="A36" s="491"/>
      <c r="B36" s="493"/>
      <c r="C36" s="491"/>
      <c r="D36" s="491"/>
      <c r="E36" s="491"/>
      <c r="F36" s="491"/>
      <c r="G36" s="491"/>
      <c r="H36" s="491"/>
      <c r="I36" s="491"/>
      <c r="J36" s="491"/>
    </row>
    <row r="37" spans="1:10">
      <c r="A37" s="491"/>
      <c r="B37" s="491"/>
      <c r="C37" s="491"/>
      <c r="D37" s="491"/>
      <c r="E37" s="491"/>
      <c r="F37" s="491"/>
      <c r="G37" s="491"/>
      <c r="H37" s="491"/>
      <c r="I37" s="491"/>
      <c r="J37" s="491"/>
    </row>
    <row r="38" spans="1:10">
      <c r="A38" s="491"/>
      <c r="B38" s="491"/>
      <c r="C38" s="491"/>
      <c r="D38" s="491"/>
      <c r="E38" s="491"/>
      <c r="F38" s="491"/>
      <c r="G38" s="491"/>
      <c r="H38" s="491"/>
      <c r="I38" s="491"/>
      <c r="J38" s="491"/>
    </row>
    <row r="39" spans="1:10">
      <c r="A39" s="491"/>
      <c r="B39" s="491"/>
      <c r="C39" s="491"/>
      <c r="D39" s="491"/>
      <c r="E39" s="491"/>
      <c r="F39" s="491"/>
      <c r="G39" s="491"/>
      <c r="H39" s="491"/>
      <c r="I39" s="491"/>
      <c r="J39" s="491"/>
    </row>
    <row r="40" spans="1:10">
      <c r="A40" s="491"/>
      <c r="B40" s="491"/>
      <c r="C40" s="491"/>
      <c r="D40" s="491"/>
      <c r="E40" s="491"/>
      <c r="F40" s="491"/>
      <c r="G40" s="491"/>
      <c r="H40" s="491"/>
      <c r="I40" s="491"/>
      <c r="J40" s="491"/>
    </row>
    <row r="41" spans="1:10">
      <c r="A41" s="491"/>
      <c r="B41" s="491"/>
      <c r="C41" s="491"/>
      <c r="D41" s="491"/>
      <c r="E41" s="491"/>
      <c r="F41" s="491"/>
      <c r="G41" s="491"/>
      <c r="H41" s="491"/>
      <c r="I41" s="491"/>
      <c r="J41" s="491"/>
    </row>
    <row r="42" spans="1:10">
      <c r="A42" s="494"/>
      <c r="B42" s="494"/>
      <c r="C42" s="491"/>
      <c r="D42" s="491"/>
      <c r="E42" s="491"/>
      <c r="F42" s="491"/>
      <c r="G42" s="491"/>
      <c r="H42" s="491"/>
      <c r="I42" s="491"/>
      <c r="J42" s="491"/>
    </row>
    <row r="43" spans="1:10">
      <c r="A43" s="494"/>
      <c r="B43" s="494"/>
      <c r="C43" s="491"/>
      <c r="D43" s="491"/>
      <c r="E43" s="491"/>
      <c r="F43" s="491"/>
      <c r="G43" s="491"/>
      <c r="H43" s="491"/>
      <c r="I43" s="491"/>
      <c r="J43" s="491"/>
    </row>
    <row r="44" spans="1:10">
      <c r="A44" s="491"/>
      <c r="B44" s="495"/>
      <c r="C44" s="491"/>
      <c r="D44" s="491"/>
      <c r="E44" s="491"/>
      <c r="F44" s="491"/>
      <c r="G44" s="491"/>
      <c r="H44" s="491"/>
      <c r="I44" s="491"/>
      <c r="J44" s="491"/>
    </row>
    <row r="45" spans="1:10">
      <c r="A45" s="491"/>
      <c r="B45" s="495"/>
      <c r="C45" s="491"/>
      <c r="D45" s="491"/>
      <c r="E45" s="491"/>
      <c r="F45" s="491"/>
      <c r="G45" s="491"/>
      <c r="H45" s="491"/>
      <c r="I45" s="491"/>
      <c r="J45" s="491"/>
    </row>
    <row r="46" spans="1:10">
      <c r="A46" s="491"/>
      <c r="B46" s="495"/>
      <c r="C46" s="491"/>
      <c r="D46" s="491"/>
      <c r="E46" s="491"/>
      <c r="F46" s="491"/>
      <c r="G46" s="491"/>
      <c r="H46" s="491"/>
      <c r="I46" s="491"/>
      <c r="J46" s="491"/>
    </row>
    <row r="47" spans="1:10">
      <c r="A47" s="491"/>
      <c r="B47" s="491"/>
      <c r="C47" s="491"/>
      <c r="D47" s="491"/>
      <c r="E47" s="491"/>
      <c r="F47" s="491"/>
      <c r="G47" s="491"/>
      <c r="H47" s="491"/>
      <c r="I47" s="491"/>
      <c r="J47" s="491"/>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zoomScale="80" zoomScaleNormal="80" workbookViewId="0">
      <selection activeCell="C10" sqref="C10"/>
    </sheetView>
  </sheetViews>
  <sheetFormatPr defaultColWidth="9.140625" defaultRowHeight="12.75"/>
  <cols>
    <col min="1" max="1" width="11.85546875" style="467" bestFit="1" customWidth="1"/>
    <col min="2" max="2" width="108" style="467" bestFit="1" customWidth="1"/>
    <col min="3" max="3" width="35.5703125" style="467" customWidth="1"/>
    <col min="4" max="4" width="38.42578125" style="489" customWidth="1"/>
    <col min="5" max="16384" width="9.140625" style="467"/>
  </cols>
  <sheetData>
    <row r="1" spans="1:4" s="723" customFormat="1" ht="13.5">
      <c r="A1" s="722" t="s">
        <v>188</v>
      </c>
      <c r="B1" s="712" t="str">
        <f>Info!C2</f>
        <v>სს თიბისი ბანკი</v>
      </c>
    </row>
    <row r="2" spans="1:4" s="723" customFormat="1">
      <c r="A2" s="722" t="s">
        <v>189</v>
      </c>
      <c r="B2" s="711">
        <f>'1. key ratios'!B2</f>
        <v>44742</v>
      </c>
    </row>
    <row r="3" spans="1:4">
      <c r="A3" s="469" t="s">
        <v>720</v>
      </c>
      <c r="D3" s="467"/>
    </row>
    <row r="5" spans="1:4" ht="51">
      <c r="A5" s="829" t="s">
        <v>721</v>
      </c>
      <c r="B5" s="829"/>
      <c r="C5" s="496" t="s">
        <v>722</v>
      </c>
      <c r="D5" s="580" t="s">
        <v>723</v>
      </c>
    </row>
    <row r="6" spans="1:4">
      <c r="A6" s="497">
        <v>1</v>
      </c>
      <c r="B6" s="498" t="s">
        <v>724</v>
      </c>
      <c r="C6" s="675">
        <v>680217511.46763206</v>
      </c>
      <c r="D6" s="675">
        <v>4315137.1708319997</v>
      </c>
    </row>
    <row r="7" spans="1:4">
      <c r="A7" s="499">
        <v>2</v>
      </c>
      <c r="B7" s="498" t="s">
        <v>725</v>
      </c>
      <c r="C7" s="675">
        <f>SUM(C8:C11)</f>
        <v>102678587.057429</v>
      </c>
      <c r="D7" s="675">
        <f>SUM(D8:D11)</f>
        <v>1152.096358</v>
      </c>
    </row>
    <row r="8" spans="1:4">
      <c r="A8" s="500">
        <v>2.1</v>
      </c>
      <c r="B8" s="501" t="s">
        <v>726</v>
      </c>
      <c r="C8" s="674">
        <v>59670008.523312002</v>
      </c>
      <c r="D8" s="674">
        <v>1152.096358</v>
      </c>
    </row>
    <row r="9" spans="1:4">
      <c r="A9" s="500">
        <v>2.2000000000000002</v>
      </c>
      <c r="B9" s="501" t="s">
        <v>727</v>
      </c>
      <c r="C9" s="674">
        <v>41519670.172417</v>
      </c>
      <c r="D9" s="674">
        <v>0</v>
      </c>
    </row>
    <row r="10" spans="1:4">
      <c r="A10" s="500">
        <v>2.2999999999999998</v>
      </c>
      <c r="B10" s="501" t="s">
        <v>728</v>
      </c>
      <c r="C10" s="674">
        <v>0</v>
      </c>
      <c r="D10" s="674">
        <v>0</v>
      </c>
    </row>
    <row r="11" spans="1:4">
      <c r="A11" s="500">
        <v>2.4</v>
      </c>
      <c r="B11" s="501" t="s">
        <v>729</v>
      </c>
      <c r="C11" s="674">
        <v>1488908.3617</v>
      </c>
      <c r="D11" s="674">
        <v>0</v>
      </c>
    </row>
    <row r="12" spans="1:4">
      <c r="A12" s="497">
        <v>3</v>
      </c>
      <c r="B12" s="498" t="s">
        <v>730</v>
      </c>
      <c r="C12" s="675">
        <f>SUM(C13:C18)</f>
        <v>125269903.063867</v>
      </c>
      <c r="D12" s="675">
        <f>SUM(D13:D18)</f>
        <v>136401.373766</v>
      </c>
    </row>
    <row r="13" spans="1:4">
      <c r="A13" s="500">
        <v>3.1</v>
      </c>
      <c r="B13" s="501" t="s">
        <v>731</v>
      </c>
      <c r="C13" s="674">
        <v>12451381.119999999</v>
      </c>
      <c r="D13" s="674">
        <v>0</v>
      </c>
    </row>
    <row r="14" spans="1:4">
      <c r="A14" s="500">
        <v>3.2</v>
      </c>
      <c r="B14" s="501" t="s">
        <v>732</v>
      </c>
      <c r="C14" s="674">
        <f>30198730.10731+44</f>
        <v>30198774.107310001</v>
      </c>
      <c r="D14" s="674">
        <v>0</v>
      </c>
    </row>
    <row r="15" spans="1:4">
      <c r="A15" s="500">
        <v>3.3</v>
      </c>
      <c r="B15" s="501" t="s">
        <v>733</v>
      </c>
      <c r="C15" s="674">
        <v>29033087.798445001</v>
      </c>
      <c r="D15" s="674">
        <v>0</v>
      </c>
    </row>
    <row r="16" spans="1:4">
      <c r="A16" s="500">
        <v>3.4</v>
      </c>
      <c r="B16" s="501" t="s">
        <v>734</v>
      </c>
      <c r="C16" s="674">
        <v>16881228.711798001</v>
      </c>
      <c r="D16" s="674">
        <v>0</v>
      </c>
    </row>
    <row r="17" spans="1:4">
      <c r="A17" s="499">
        <v>3.5</v>
      </c>
      <c r="B17" s="501" t="s">
        <v>735</v>
      </c>
      <c r="C17" s="674">
        <v>30111668.366914</v>
      </c>
      <c r="D17" s="674">
        <f>136395.373766+6</f>
        <v>136401.373766</v>
      </c>
    </row>
    <row r="18" spans="1:4">
      <c r="A18" s="500">
        <v>3.6</v>
      </c>
      <c r="B18" s="501" t="s">
        <v>736</v>
      </c>
      <c r="C18" s="674">
        <v>6593762.9594000001</v>
      </c>
      <c r="D18" s="674">
        <v>0</v>
      </c>
    </row>
    <row r="19" spans="1:4">
      <c r="A19" s="502">
        <v>4</v>
      </c>
      <c r="B19" s="498" t="s">
        <v>737</v>
      </c>
      <c r="C19" s="675">
        <f>C6+C7-C12</f>
        <v>657626195.46119404</v>
      </c>
      <c r="D19" s="675">
        <f>D6+D7-D12</f>
        <v>4179887.8934240001</v>
      </c>
    </row>
    <row r="26" spans="1:4">
      <c r="C26" s="676"/>
      <c r="D26" s="676"/>
    </row>
    <row r="27" spans="1:4">
      <c r="C27" s="676"/>
      <c r="D27" s="676"/>
    </row>
    <row r="28" spans="1:4">
      <c r="C28" s="676"/>
      <c r="D28" s="676"/>
    </row>
    <row r="29" spans="1:4">
      <c r="C29" s="676"/>
      <c r="D29" s="676"/>
    </row>
    <row r="30" spans="1:4">
      <c r="C30" s="676"/>
      <c r="D30" s="676"/>
    </row>
    <row r="31" spans="1:4">
      <c r="C31" s="676"/>
      <c r="D31" s="676"/>
    </row>
    <row r="32" spans="1:4">
      <c r="C32" s="676"/>
      <c r="D32" s="676"/>
    </row>
    <row r="33" spans="3:4">
      <c r="C33" s="676"/>
      <c r="D33" s="676"/>
    </row>
    <row r="34" spans="3:4">
      <c r="C34" s="676"/>
      <c r="D34" s="676"/>
    </row>
    <row r="35" spans="3:4">
      <c r="C35" s="676"/>
      <c r="D35" s="676"/>
    </row>
    <row r="36" spans="3:4">
      <c r="C36" s="676"/>
      <c r="D36" s="676"/>
    </row>
    <row r="37" spans="3:4">
      <c r="C37" s="676"/>
      <c r="D37" s="676"/>
    </row>
    <row r="38" spans="3:4">
      <c r="C38" s="676"/>
      <c r="D38" s="676"/>
    </row>
    <row r="39" spans="3:4">
      <c r="C39" s="676"/>
      <c r="D39" s="676"/>
    </row>
    <row r="40" spans="3:4">
      <c r="C40" s="676"/>
      <c r="D40" s="676"/>
    </row>
    <row r="41" spans="3:4">
      <c r="C41" s="676"/>
      <c r="D41" s="676"/>
    </row>
    <row r="42" spans="3:4">
      <c r="C42" s="676"/>
      <c r="D42" s="676"/>
    </row>
  </sheetData>
  <mergeCells count="1">
    <mergeCell ref="A5:B5"/>
  </mergeCells>
  <pageMargins left="0.7" right="0.7" top="0.75" bottom="0.75" header="0.3" footer="0.3"/>
  <pageSetup orientation="portrait"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zoomScale="90" zoomScaleNormal="90" workbookViewId="0">
      <selection activeCell="C7" sqref="C7:C19"/>
    </sheetView>
  </sheetViews>
  <sheetFormatPr defaultColWidth="9.140625" defaultRowHeight="12.75"/>
  <cols>
    <col min="1" max="1" width="11.85546875" style="467" bestFit="1" customWidth="1"/>
    <col min="2" max="2" width="126.42578125" style="467" customWidth="1"/>
    <col min="3" max="3" width="43" style="467" bestFit="1" customWidth="1"/>
    <col min="4" max="4" width="49.140625" style="489" customWidth="1"/>
    <col min="5" max="16384" width="9.140625" style="467"/>
  </cols>
  <sheetData>
    <row r="1" spans="1:4" s="723" customFormat="1" ht="13.5">
      <c r="A1" s="722" t="s">
        <v>188</v>
      </c>
      <c r="B1" s="712" t="str">
        <f>Info!C2</f>
        <v>სს თიბისი ბანკი</v>
      </c>
    </row>
    <row r="2" spans="1:4" s="723" customFormat="1">
      <c r="A2" s="722" t="s">
        <v>189</v>
      </c>
      <c r="B2" s="711">
        <f>'1. key ratios'!B2</f>
        <v>44742</v>
      </c>
    </row>
    <row r="3" spans="1:4">
      <c r="A3" s="469" t="s">
        <v>738</v>
      </c>
      <c r="D3" s="467"/>
    </row>
    <row r="4" spans="1:4">
      <c r="A4" s="469"/>
      <c r="D4" s="467"/>
    </row>
    <row r="5" spans="1:4" ht="15" customHeight="1">
      <c r="A5" s="830" t="s">
        <v>739</v>
      </c>
      <c r="B5" s="831"/>
      <c r="C5" s="820" t="s">
        <v>740</v>
      </c>
      <c r="D5" s="834" t="s">
        <v>741</v>
      </c>
    </row>
    <row r="6" spans="1:4">
      <c r="A6" s="832"/>
      <c r="B6" s="833"/>
      <c r="C6" s="823"/>
      <c r="D6" s="834"/>
    </row>
    <row r="7" spans="1:4">
      <c r="A7" s="492">
        <v>1</v>
      </c>
      <c r="B7" s="474" t="s">
        <v>742</v>
      </c>
      <c r="C7" s="675">
        <v>663780793.58857298</v>
      </c>
      <c r="D7" s="503"/>
    </row>
    <row r="8" spans="1:4">
      <c r="A8" s="483">
        <v>2</v>
      </c>
      <c r="B8" s="483" t="s">
        <v>743</v>
      </c>
      <c r="C8" s="674">
        <v>106808994.64421199</v>
      </c>
      <c r="D8" s="503"/>
    </row>
    <row r="9" spans="1:4">
      <c r="A9" s="483">
        <v>3</v>
      </c>
      <c r="B9" s="504" t="s">
        <v>744</v>
      </c>
      <c r="C9" s="674">
        <v>0</v>
      </c>
      <c r="D9" s="503"/>
    </row>
    <row r="10" spans="1:4">
      <c r="A10" s="483">
        <v>4</v>
      </c>
      <c r="B10" s="483" t="s">
        <v>745</v>
      </c>
      <c r="C10" s="674">
        <f>SUM(C11:C18)</f>
        <v>157928607.38747498</v>
      </c>
      <c r="D10" s="503"/>
    </row>
    <row r="11" spans="1:4">
      <c r="A11" s="483">
        <v>5</v>
      </c>
      <c r="B11" s="505" t="s">
        <v>746</v>
      </c>
      <c r="C11" s="674">
        <v>16889474.990600001</v>
      </c>
      <c r="D11" s="503"/>
    </row>
    <row r="12" spans="1:4">
      <c r="A12" s="483">
        <v>6</v>
      </c>
      <c r="B12" s="505" t="s">
        <v>747</v>
      </c>
      <c r="C12" s="674">
        <v>38064646.056590997</v>
      </c>
      <c r="D12" s="503"/>
    </row>
    <row r="13" spans="1:4">
      <c r="A13" s="483">
        <v>7</v>
      </c>
      <c r="B13" s="505" t="s">
        <v>748</v>
      </c>
      <c r="C13" s="674">
        <f>38857622.561769+-188956.906707995-4</f>
        <v>38668661.655061007</v>
      </c>
      <c r="D13" s="503"/>
    </row>
    <row r="14" spans="1:4">
      <c r="A14" s="483">
        <v>8</v>
      </c>
      <c r="B14" s="505" t="s">
        <v>749</v>
      </c>
      <c r="C14" s="674">
        <v>0</v>
      </c>
      <c r="D14" s="483"/>
    </row>
    <row r="15" spans="1:4">
      <c r="A15" s="483">
        <v>9</v>
      </c>
      <c r="B15" s="505" t="s">
        <v>750</v>
      </c>
      <c r="C15" s="674">
        <v>0</v>
      </c>
      <c r="D15" s="483"/>
    </row>
    <row r="16" spans="1:4">
      <c r="A16" s="483">
        <v>10</v>
      </c>
      <c r="B16" s="505" t="s">
        <v>751</v>
      </c>
      <c r="C16" s="674">
        <v>37511087.509999998</v>
      </c>
      <c r="D16" s="503"/>
    </row>
    <row r="17" spans="1:4">
      <c r="A17" s="483">
        <v>11</v>
      </c>
      <c r="B17" s="505" t="s">
        <v>752</v>
      </c>
      <c r="C17" s="674">
        <v>0</v>
      </c>
      <c r="D17" s="483"/>
    </row>
    <row r="18" spans="1:4" ht="14.25" customHeight="1">
      <c r="A18" s="483">
        <v>12</v>
      </c>
      <c r="B18" s="505" t="s">
        <v>753</v>
      </c>
      <c r="C18" s="674">
        <v>26794737.175223</v>
      </c>
      <c r="D18" s="503"/>
    </row>
    <row r="19" spans="1:4">
      <c r="A19" s="492">
        <v>13</v>
      </c>
      <c r="B19" s="506" t="s">
        <v>754</v>
      </c>
      <c r="C19" s="675">
        <f>C7+C8-C10+C9</f>
        <v>612661180.84530997</v>
      </c>
      <c r="D19" s="507"/>
    </row>
    <row r="22" spans="1:4">
      <c r="B22" s="466"/>
    </row>
    <row r="23" spans="1:4">
      <c r="B23" s="468"/>
      <c r="C23" s="676"/>
    </row>
    <row r="24" spans="1:4">
      <c r="B24" s="468"/>
      <c r="C24" s="676"/>
    </row>
    <row r="25" spans="1:4">
      <c r="B25" s="468"/>
      <c r="C25" s="676"/>
    </row>
    <row r="26" spans="1:4">
      <c r="B26" s="468"/>
      <c r="C26" s="676"/>
    </row>
    <row r="27" spans="1:4">
      <c r="B27" s="468"/>
      <c r="C27" s="676"/>
    </row>
    <row r="28" spans="1:4">
      <c r="B28" s="468"/>
      <c r="C28" s="676"/>
    </row>
    <row r="29" spans="1:4">
      <c r="B29" s="468"/>
      <c r="C29" s="676"/>
    </row>
    <row r="30" spans="1:4">
      <c r="B30" s="468"/>
      <c r="C30" s="676"/>
    </row>
    <row r="31" spans="1:4">
      <c r="B31" s="468"/>
      <c r="C31" s="676"/>
    </row>
    <row r="32" spans="1:4">
      <c r="B32" s="468"/>
      <c r="C32" s="676"/>
    </row>
    <row r="33" spans="2:3">
      <c r="B33" s="468"/>
      <c r="C33" s="676"/>
    </row>
    <row r="34" spans="2:3">
      <c r="B34" s="468"/>
      <c r="C34" s="676"/>
    </row>
    <row r="35" spans="2:3">
      <c r="B35" s="468"/>
      <c r="C35" s="676"/>
    </row>
    <row r="36" spans="2:3">
      <c r="B36" s="468"/>
      <c r="C36" s="676"/>
    </row>
    <row r="37" spans="2:3">
      <c r="B37" s="468"/>
      <c r="C37" s="676"/>
    </row>
    <row r="38" spans="2:3">
      <c r="B38" s="468"/>
      <c r="C38" s="676"/>
    </row>
    <row r="39" spans="2:3">
      <c r="B39" s="468"/>
      <c r="C39" s="676"/>
    </row>
    <row r="40" spans="2:3">
      <c r="B40" s="468"/>
      <c r="C40" s="676"/>
    </row>
    <row r="41" spans="2:3">
      <c r="B41" s="468"/>
      <c r="C41" s="676"/>
    </row>
    <row r="42" spans="2:3">
      <c r="B42" s="468"/>
      <c r="C42" s="676"/>
    </row>
    <row r="43" spans="2:3">
      <c r="B43" s="468"/>
      <c r="C43" s="676"/>
    </row>
    <row r="44" spans="2:3">
      <c r="B44" s="468"/>
      <c r="C44" s="676"/>
    </row>
    <row r="45" spans="2:3">
      <c r="B45" s="468"/>
      <c r="C45" s="676"/>
    </row>
    <row r="46" spans="2:3">
      <c r="B46" s="468"/>
      <c r="C46" s="6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zoomScale="85" zoomScaleNormal="85" workbookViewId="0">
      <selection activeCell="C8" sqref="C8:U28"/>
    </sheetView>
  </sheetViews>
  <sheetFormatPr defaultColWidth="9.140625" defaultRowHeight="12.75"/>
  <cols>
    <col min="1" max="1" width="11.85546875" style="467" bestFit="1" customWidth="1"/>
    <col min="2" max="2" width="80.5703125" style="467" customWidth="1"/>
    <col min="3" max="3" width="17.5703125" style="467" bestFit="1" customWidth="1"/>
    <col min="4" max="4" width="13.5703125" style="467" bestFit="1" customWidth="1"/>
    <col min="5" max="6" width="23.85546875" style="467" bestFit="1" customWidth="1"/>
    <col min="7" max="7" width="13.140625" style="467" bestFit="1" customWidth="1"/>
    <col min="8" max="11" width="22.42578125" style="467" customWidth="1"/>
    <col min="12" max="12" width="12" style="467" bestFit="1" customWidth="1"/>
    <col min="13" max="14" width="22.42578125" style="467" customWidth="1"/>
    <col min="15" max="15" width="23.42578125" style="467" bestFit="1" customWidth="1"/>
    <col min="16" max="16" width="21.85546875" style="467" bestFit="1" customWidth="1"/>
    <col min="17" max="19" width="19.140625" style="467" bestFit="1" customWidth="1"/>
    <col min="20" max="20" width="16.140625" style="467" customWidth="1"/>
    <col min="21" max="21" width="13.85546875" style="467" bestFit="1" customWidth="1"/>
    <col min="22" max="22" width="20" style="467" customWidth="1"/>
    <col min="23" max="16384" width="9.140625" style="467"/>
  </cols>
  <sheetData>
    <row r="1" spans="1:22" s="723" customFormat="1" ht="13.5">
      <c r="A1" s="722" t="s">
        <v>188</v>
      </c>
      <c r="B1" s="712" t="str">
        <f>Info!C2</f>
        <v>სს თიბისი ბანკი</v>
      </c>
    </row>
    <row r="2" spans="1:22" s="723" customFormat="1">
      <c r="A2" s="722" t="s">
        <v>189</v>
      </c>
      <c r="B2" s="711">
        <f>'1. key ratios'!B2</f>
        <v>44742</v>
      </c>
      <c r="C2" s="724"/>
    </row>
    <row r="3" spans="1:22">
      <c r="A3" s="469" t="s">
        <v>755</v>
      </c>
    </row>
    <row r="5" spans="1:22" ht="15" customHeight="1">
      <c r="A5" s="820" t="s">
        <v>756</v>
      </c>
      <c r="B5" s="822"/>
      <c r="C5" s="837" t="s">
        <v>757</v>
      </c>
      <c r="D5" s="838"/>
      <c r="E5" s="838"/>
      <c r="F5" s="838"/>
      <c r="G5" s="838"/>
      <c r="H5" s="838"/>
      <c r="I5" s="838"/>
      <c r="J5" s="838"/>
      <c r="K5" s="838"/>
      <c r="L5" s="838"/>
      <c r="M5" s="838"/>
      <c r="N5" s="838"/>
      <c r="O5" s="838"/>
      <c r="P5" s="838"/>
      <c r="Q5" s="838"/>
      <c r="R5" s="838"/>
      <c r="S5" s="838"/>
      <c r="T5" s="838"/>
      <c r="U5" s="839"/>
      <c r="V5" s="508"/>
    </row>
    <row r="6" spans="1:22">
      <c r="A6" s="835"/>
      <c r="B6" s="836"/>
      <c r="C6" s="840" t="s">
        <v>68</v>
      </c>
      <c r="D6" s="842" t="s">
        <v>758</v>
      </c>
      <c r="E6" s="842"/>
      <c r="F6" s="843"/>
      <c r="G6" s="844" t="s">
        <v>759</v>
      </c>
      <c r="H6" s="845"/>
      <c r="I6" s="845"/>
      <c r="J6" s="845"/>
      <c r="K6" s="846"/>
      <c r="L6" s="509"/>
      <c r="M6" s="847" t="s">
        <v>760</v>
      </c>
      <c r="N6" s="847"/>
      <c r="O6" s="827"/>
      <c r="P6" s="827"/>
      <c r="Q6" s="827"/>
      <c r="R6" s="827"/>
      <c r="S6" s="827"/>
      <c r="T6" s="827"/>
      <c r="U6" s="827"/>
      <c r="V6" s="510"/>
    </row>
    <row r="7" spans="1:22" ht="25.5">
      <c r="A7" s="823"/>
      <c r="B7" s="825"/>
      <c r="C7" s="841"/>
      <c r="D7" s="511"/>
      <c r="E7" s="480" t="s">
        <v>761</v>
      </c>
      <c r="F7" s="585" t="s">
        <v>762</v>
      </c>
      <c r="G7" s="478"/>
      <c r="H7" s="585" t="s">
        <v>761</v>
      </c>
      <c r="I7" s="480" t="s">
        <v>788</v>
      </c>
      <c r="J7" s="480" t="s">
        <v>763</v>
      </c>
      <c r="K7" s="585" t="s">
        <v>764</v>
      </c>
      <c r="L7" s="512"/>
      <c r="M7" s="529" t="s">
        <v>765</v>
      </c>
      <c r="N7" s="480" t="s">
        <v>763</v>
      </c>
      <c r="O7" s="480" t="s">
        <v>766</v>
      </c>
      <c r="P7" s="480" t="s">
        <v>767</v>
      </c>
      <c r="Q7" s="480" t="s">
        <v>768</v>
      </c>
      <c r="R7" s="480" t="s">
        <v>769</v>
      </c>
      <c r="S7" s="480" t="s">
        <v>770</v>
      </c>
      <c r="T7" s="513" t="s">
        <v>771</v>
      </c>
      <c r="U7" s="480" t="s">
        <v>772</v>
      </c>
      <c r="V7" s="508"/>
    </row>
    <row r="8" spans="1:22">
      <c r="A8" s="514">
        <v>1</v>
      </c>
      <c r="B8" s="474" t="s">
        <v>773</v>
      </c>
      <c r="C8" s="675">
        <v>17053403518.028105</v>
      </c>
      <c r="D8" s="674">
        <v>15683837010.131329</v>
      </c>
      <c r="E8" s="674">
        <v>149308877.87053299</v>
      </c>
      <c r="F8" s="674">
        <v>1078970.791856</v>
      </c>
      <c r="G8" s="674">
        <v>756905327.18453503</v>
      </c>
      <c r="H8" s="674">
        <v>92609416.363631994</v>
      </c>
      <c r="I8" s="674">
        <v>37030913.860967003</v>
      </c>
      <c r="J8" s="674">
        <v>18626457.505350001</v>
      </c>
      <c r="K8" s="674">
        <v>3068192.9927920001</v>
      </c>
      <c r="L8" s="674">
        <v>612661180.71224201</v>
      </c>
      <c r="M8" s="674">
        <v>90577877.411789998</v>
      </c>
      <c r="N8" s="674">
        <v>57148905.570151001</v>
      </c>
      <c r="O8" s="674">
        <v>99192684.670855999</v>
      </c>
      <c r="P8" s="674">
        <v>65220862.169086002</v>
      </c>
      <c r="Q8" s="674">
        <v>29543100.563099999</v>
      </c>
      <c r="R8" s="674">
        <v>29182011.326028999</v>
      </c>
      <c r="S8" s="674">
        <v>58195.629708</v>
      </c>
      <c r="T8" s="674">
        <v>3656.1659589999999</v>
      </c>
      <c r="U8" s="674">
        <v>67317461.147208005</v>
      </c>
      <c r="V8" s="491"/>
    </row>
    <row r="9" spans="1:22">
      <c r="A9" s="482">
        <v>1.1000000000000001</v>
      </c>
      <c r="B9" s="515" t="s">
        <v>774</v>
      </c>
      <c r="C9" s="679">
        <v>0</v>
      </c>
      <c r="D9" s="674">
        <v>0</v>
      </c>
      <c r="E9" s="674">
        <v>0</v>
      </c>
      <c r="F9" s="674">
        <v>0</v>
      </c>
      <c r="G9" s="674">
        <v>0</v>
      </c>
      <c r="H9" s="674">
        <v>0</v>
      </c>
      <c r="I9" s="674">
        <v>0</v>
      </c>
      <c r="J9" s="674">
        <v>0</v>
      </c>
      <c r="K9" s="674">
        <v>0</v>
      </c>
      <c r="L9" s="674">
        <v>0</v>
      </c>
      <c r="M9" s="674">
        <v>0</v>
      </c>
      <c r="N9" s="674">
        <v>0</v>
      </c>
      <c r="O9" s="674">
        <v>0</v>
      </c>
      <c r="P9" s="674">
        <v>0</v>
      </c>
      <c r="Q9" s="674">
        <v>0</v>
      </c>
      <c r="R9" s="674">
        <v>0</v>
      </c>
      <c r="S9" s="674">
        <v>0</v>
      </c>
      <c r="T9" s="674">
        <v>0</v>
      </c>
      <c r="U9" s="674">
        <v>0</v>
      </c>
      <c r="V9" s="491"/>
    </row>
    <row r="10" spans="1:22">
      <c r="A10" s="482">
        <v>1.2</v>
      </c>
      <c r="B10" s="515" t="s">
        <v>775</v>
      </c>
      <c r="C10" s="679">
        <v>0</v>
      </c>
      <c r="D10" s="674">
        <v>0</v>
      </c>
      <c r="E10" s="674">
        <v>0</v>
      </c>
      <c r="F10" s="674">
        <v>0</v>
      </c>
      <c r="G10" s="674">
        <v>0</v>
      </c>
      <c r="H10" s="674">
        <v>0</v>
      </c>
      <c r="I10" s="674">
        <v>0</v>
      </c>
      <c r="J10" s="674">
        <v>0</v>
      </c>
      <c r="K10" s="674">
        <v>0</v>
      </c>
      <c r="L10" s="674">
        <v>0</v>
      </c>
      <c r="M10" s="674">
        <v>0</v>
      </c>
      <c r="N10" s="674">
        <v>0</v>
      </c>
      <c r="O10" s="674">
        <v>0</v>
      </c>
      <c r="P10" s="674">
        <v>0</v>
      </c>
      <c r="Q10" s="674">
        <v>0</v>
      </c>
      <c r="R10" s="674">
        <v>0</v>
      </c>
      <c r="S10" s="674">
        <v>0</v>
      </c>
      <c r="T10" s="674">
        <v>0</v>
      </c>
      <c r="U10" s="674">
        <v>0</v>
      </c>
      <c r="V10" s="491"/>
    </row>
    <row r="11" spans="1:22">
      <c r="A11" s="482">
        <v>1.3</v>
      </c>
      <c r="B11" s="515" t="s">
        <v>776</v>
      </c>
      <c r="C11" s="679">
        <v>0</v>
      </c>
      <c r="D11" s="674">
        <v>0</v>
      </c>
      <c r="E11" s="674">
        <v>0</v>
      </c>
      <c r="F11" s="674">
        <v>0</v>
      </c>
      <c r="G11" s="674">
        <v>0</v>
      </c>
      <c r="H11" s="674">
        <v>0</v>
      </c>
      <c r="I11" s="674">
        <v>0</v>
      </c>
      <c r="J11" s="674">
        <v>0</v>
      </c>
      <c r="K11" s="674">
        <v>0</v>
      </c>
      <c r="L11" s="674">
        <v>0</v>
      </c>
      <c r="M11" s="674">
        <v>0</v>
      </c>
      <c r="N11" s="674">
        <v>0</v>
      </c>
      <c r="O11" s="674">
        <v>0</v>
      </c>
      <c r="P11" s="674">
        <v>0</v>
      </c>
      <c r="Q11" s="674">
        <v>0</v>
      </c>
      <c r="R11" s="674">
        <v>0</v>
      </c>
      <c r="S11" s="674">
        <v>0</v>
      </c>
      <c r="T11" s="674">
        <v>0</v>
      </c>
      <c r="U11" s="674">
        <v>0</v>
      </c>
      <c r="V11" s="491"/>
    </row>
    <row r="12" spans="1:22">
      <c r="A12" s="482">
        <v>1.4</v>
      </c>
      <c r="B12" s="515" t="s">
        <v>777</v>
      </c>
      <c r="C12" s="679">
        <v>205826029.94410601</v>
      </c>
      <c r="D12" s="674">
        <v>203135356.00904</v>
      </c>
      <c r="E12" s="674">
        <v>5272060.0507450001</v>
      </c>
      <c r="F12" s="674">
        <v>0</v>
      </c>
      <c r="G12" s="674">
        <v>2108764.352523</v>
      </c>
      <c r="H12" s="674">
        <v>67620.03</v>
      </c>
      <c r="I12" s="674">
        <v>42231.57</v>
      </c>
      <c r="J12" s="674">
        <v>0</v>
      </c>
      <c r="K12" s="674">
        <v>0</v>
      </c>
      <c r="L12" s="674">
        <v>581909.582543</v>
      </c>
      <c r="M12" s="674">
        <v>16281.7551</v>
      </c>
      <c r="N12" s="674">
        <v>0</v>
      </c>
      <c r="O12" s="674">
        <v>9235.9</v>
      </c>
      <c r="P12" s="674">
        <v>0</v>
      </c>
      <c r="Q12" s="674">
        <v>284916.00718800002</v>
      </c>
      <c r="R12" s="674">
        <v>235779.313433</v>
      </c>
      <c r="S12" s="674">
        <v>3954.0149999999999</v>
      </c>
      <c r="T12" s="674">
        <v>0</v>
      </c>
      <c r="U12" s="674">
        <v>77146.218322999994</v>
      </c>
      <c r="V12" s="491"/>
    </row>
    <row r="13" spans="1:22">
      <c r="A13" s="482">
        <v>1.5</v>
      </c>
      <c r="B13" s="515" t="s">
        <v>778</v>
      </c>
      <c r="C13" s="679">
        <v>10283855826.387632</v>
      </c>
      <c r="D13" s="674">
        <v>9297123573.5055447</v>
      </c>
      <c r="E13" s="674">
        <v>55021214.586470999</v>
      </c>
      <c r="F13" s="674">
        <v>873594.53</v>
      </c>
      <c r="G13" s="674">
        <v>635380756.18582404</v>
      </c>
      <c r="H13" s="674">
        <v>65059543.720050998</v>
      </c>
      <c r="I13" s="674">
        <v>10510552.645004001</v>
      </c>
      <c r="J13" s="674">
        <v>8850032.314824</v>
      </c>
      <c r="K13" s="674">
        <v>2090563.846413</v>
      </c>
      <c r="L13" s="674">
        <v>351351496.69626302</v>
      </c>
      <c r="M13" s="674">
        <v>39742582.409450002</v>
      </c>
      <c r="N13" s="674">
        <v>19070774.099626999</v>
      </c>
      <c r="O13" s="674">
        <v>43654462.570073001</v>
      </c>
      <c r="P13" s="674">
        <v>58007209.727833003</v>
      </c>
      <c r="Q13" s="674">
        <v>19255571.543513</v>
      </c>
      <c r="R13" s="674">
        <v>26583946.544190001</v>
      </c>
      <c r="S13" s="674">
        <v>39340.164707999997</v>
      </c>
      <c r="T13" s="674">
        <v>0</v>
      </c>
      <c r="U13" s="674">
        <v>20411414.891417</v>
      </c>
      <c r="V13" s="491"/>
    </row>
    <row r="14" spans="1:22">
      <c r="A14" s="482">
        <v>1.6</v>
      </c>
      <c r="B14" s="515" t="s">
        <v>779</v>
      </c>
      <c r="C14" s="679">
        <v>6563721661.6963673</v>
      </c>
      <c r="D14" s="674">
        <v>6183578080.6167431</v>
      </c>
      <c r="E14" s="674">
        <v>89015603.233317003</v>
      </c>
      <c r="F14" s="674">
        <v>205376.261856</v>
      </c>
      <c r="G14" s="674">
        <v>119415806.64618801</v>
      </c>
      <c r="H14" s="674">
        <v>27482252.613581002</v>
      </c>
      <c r="I14" s="674">
        <v>26478129.645962998</v>
      </c>
      <c r="J14" s="674">
        <v>9776425.1905259993</v>
      </c>
      <c r="K14" s="674">
        <v>977629.14637900004</v>
      </c>
      <c r="L14" s="674">
        <v>260727774.43343601</v>
      </c>
      <c r="M14" s="674">
        <v>50819013.247239999</v>
      </c>
      <c r="N14" s="674">
        <v>38078131.470523998</v>
      </c>
      <c r="O14" s="674">
        <v>55528986.200782999</v>
      </c>
      <c r="P14" s="674">
        <v>7213652.4412529999</v>
      </c>
      <c r="Q14" s="674">
        <v>10002613.012398999</v>
      </c>
      <c r="R14" s="674">
        <v>2362285.4684060002</v>
      </c>
      <c r="S14" s="674">
        <v>14901.45</v>
      </c>
      <c r="T14" s="674">
        <v>3656.1659589999999</v>
      </c>
      <c r="U14" s="674">
        <v>46828900.037468001</v>
      </c>
      <c r="V14" s="491"/>
    </row>
    <row r="15" spans="1:22">
      <c r="A15" s="514">
        <v>2</v>
      </c>
      <c r="B15" s="492" t="s">
        <v>780</v>
      </c>
      <c r="C15" s="675">
        <f>SUM(C16:C21)</f>
        <v>1924153176.480207</v>
      </c>
      <c r="D15" s="674">
        <f>SUM(D16:D21)</f>
        <v>1924153176.480207</v>
      </c>
      <c r="E15" s="674">
        <v>0</v>
      </c>
      <c r="F15" s="674">
        <v>0</v>
      </c>
      <c r="G15" s="674">
        <v>0</v>
      </c>
      <c r="H15" s="674">
        <v>0</v>
      </c>
      <c r="I15" s="674">
        <v>0</v>
      </c>
      <c r="J15" s="674">
        <v>0</v>
      </c>
      <c r="K15" s="674">
        <v>0</v>
      </c>
      <c r="L15" s="674">
        <v>0</v>
      </c>
      <c r="M15" s="674">
        <v>0</v>
      </c>
      <c r="N15" s="674">
        <v>0</v>
      </c>
      <c r="O15" s="674">
        <v>0</v>
      </c>
      <c r="P15" s="674">
        <v>0</v>
      </c>
      <c r="Q15" s="674">
        <v>0</v>
      </c>
      <c r="R15" s="674">
        <v>0</v>
      </c>
      <c r="S15" s="674">
        <v>0</v>
      </c>
      <c r="T15" s="674">
        <v>0</v>
      </c>
      <c r="U15" s="674">
        <v>0</v>
      </c>
      <c r="V15" s="491"/>
    </row>
    <row r="16" spans="1:22">
      <c r="A16" s="482">
        <v>2.1</v>
      </c>
      <c r="B16" s="515" t="s">
        <v>774</v>
      </c>
      <c r="C16" s="679">
        <v>0</v>
      </c>
      <c r="D16" s="674">
        <v>0</v>
      </c>
      <c r="E16" s="674">
        <v>0</v>
      </c>
      <c r="F16" s="674">
        <v>0</v>
      </c>
      <c r="G16" s="674">
        <v>0</v>
      </c>
      <c r="H16" s="674">
        <v>0</v>
      </c>
      <c r="I16" s="674">
        <v>0</v>
      </c>
      <c r="J16" s="674">
        <v>0</v>
      </c>
      <c r="K16" s="674">
        <v>0</v>
      </c>
      <c r="L16" s="674">
        <v>0</v>
      </c>
      <c r="M16" s="674">
        <v>0</v>
      </c>
      <c r="N16" s="674">
        <v>0</v>
      </c>
      <c r="O16" s="674">
        <v>0</v>
      </c>
      <c r="P16" s="674">
        <v>0</v>
      </c>
      <c r="Q16" s="674">
        <v>0</v>
      </c>
      <c r="R16" s="674">
        <v>0</v>
      </c>
      <c r="S16" s="674">
        <v>0</v>
      </c>
      <c r="T16" s="674">
        <v>0</v>
      </c>
      <c r="U16" s="674">
        <v>0</v>
      </c>
      <c r="V16" s="491"/>
    </row>
    <row r="17" spans="1:22">
      <c r="A17" s="482">
        <v>2.2000000000000002</v>
      </c>
      <c r="B17" s="515" t="s">
        <v>775</v>
      </c>
      <c r="C17" s="679">
        <f>D17</f>
        <v>1116153607.84746</v>
      </c>
      <c r="D17" s="674">
        <f>1116153601.34746+6.5</f>
        <v>1116153607.84746</v>
      </c>
      <c r="E17" s="674">
        <v>0</v>
      </c>
      <c r="F17" s="674">
        <v>0</v>
      </c>
      <c r="G17" s="674">
        <v>0</v>
      </c>
      <c r="H17" s="674">
        <v>0</v>
      </c>
      <c r="I17" s="674">
        <v>0</v>
      </c>
      <c r="J17" s="674">
        <v>0</v>
      </c>
      <c r="K17" s="674">
        <v>0</v>
      </c>
      <c r="L17" s="674">
        <v>0</v>
      </c>
      <c r="M17" s="674">
        <v>0</v>
      </c>
      <c r="N17" s="674">
        <v>0</v>
      </c>
      <c r="O17" s="674">
        <v>0</v>
      </c>
      <c r="P17" s="674">
        <v>0</v>
      </c>
      <c r="Q17" s="674">
        <v>0</v>
      </c>
      <c r="R17" s="674">
        <v>0</v>
      </c>
      <c r="S17" s="674">
        <v>0</v>
      </c>
      <c r="T17" s="674">
        <v>0</v>
      </c>
      <c r="U17" s="674">
        <v>0</v>
      </c>
      <c r="V17" s="491"/>
    </row>
    <row r="18" spans="1:22">
      <c r="A18" s="482">
        <v>2.2999999999999998</v>
      </c>
      <c r="B18" s="515" t="s">
        <v>776</v>
      </c>
      <c r="C18" s="679">
        <v>596661861.53999996</v>
      </c>
      <c r="D18" s="674">
        <v>596661861.53999996</v>
      </c>
      <c r="E18" s="674">
        <v>0</v>
      </c>
      <c r="F18" s="674">
        <v>0</v>
      </c>
      <c r="G18" s="674">
        <v>0</v>
      </c>
      <c r="H18" s="674">
        <v>0</v>
      </c>
      <c r="I18" s="674">
        <v>0</v>
      </c>
      <c r="J18" s="674">
        <v>0</v>
      </c>
      <c r="K18" s="674">
        <v>0</v>
      </c>
      <c r="L18" s="674">
        <v>0</v>
      </c>
      <c r="M18" s="674">
        <v>0</v>
      </c>
      <c r="N18" s="674">
        <v>0</v>
      </c>
      <c r="O18" s="674">
        <v>0</v>
      </c>
      <c r="P18" s="674">
        <v>0</v>
      </c>
      <c r="Q18" s="674">
        <v>0</v>
      </c>
      <c r="R18" s="674">
        <v>0</v>
      </c>
      <c r="S18" s="674">
        <v>0</v>
      </c>
      <c r="T18" s="674">
        <v>0</v>
      </c>
      <c r="U18" s="674">
        <v>0</v>
      </c>
      <c r="V18" s="491"/>
    </row>
    <row r="19" spans="1:22">
      <c r="A19" s="482">
        <v>2.4</v>
      </c>
      <c r="B19" s="515" t="s">
        <v>777</v>
      </c>
      <c r="C19" s="679">
        <v>22342063.117074002</v>
      </c>
      <c r="D19" s="674">
        <v>22342063.117074002</v>
      </c>
      <c r="E19" s="674">
        <v>0</v>
      </c>
      <c r="F19" s="674">
        <v>0</v>
      </c>
      <c r="G19" s="674">
        <v>0</v>
      </c>
      <c r="H19" s="674">
        <v>0</v>
      </c>
      <c r="I19" s="674">
        <v>0</v>
      </c>
      <c r="J19" s="674">
        <v>0</v>
      </c>
      <c r="K19" s="674">
        <v>0</v>
      </c>
      <c r="L19" s="674">
        <v>0</v>
      </c>
      <c r="M19" s="674">
        <v>0</v>
      </c>
      <c r="N19" s="674">
        <v>0</v>
      </c>
      <c r="O19" s="674">
        <v>0</v>
      </c>
      <c r="P19" s="674">
        <v>0</v>
      </c>
      <c r="Q19" s="674">
        <v>0</v>
      </c>
      <c r="R19" s="674">
        <v>0</v>
      </c>
      <c r="S19" s="674">
        <v>0</v>
      </c>
      <c r="T19" s="674">
        <v>0</v>
      </c>
      <c r="U19" s="674">
        <v>0</v>
      </c>
      <c r="V19" s="491"/>
    </row>
    <row r="20" spans="1:22">
      <c r="A20" s="482">
        <v>2.5</v>
      </c>
      <c r="B20" s="515" t="s">
        <v>778</v>
      </c>
      <c r="C20" s="679">
        <v>188995643.97567296</v>
      </c>
      <c r="D20" s="674">
        <v>188995643.97567296</v>
      </c>
      <c r="E20" s="674">
        <v>0</v>
      </c>
      <c r="F20" s="674">
        <v>0</v>
      </c>
      <c r="G20" s="674">
        <v>0</v>
      </c>
      <c r="H20" s="674">
        <v>0</v>
      </c>
      <c r="I20" s="674">
        <v>0</v>
      </c>
      <c r="J20" s="674">
        <v>0</v>
      </c>
      <c r="K20" s="674">
        <v>0</v>
      </c>
      <c r="L20" s="674">
        <v>0</v>
      </c>
      <c r="M20" s="674">
        <v>0</v>
      </c>
      <c r="N20" s="674">
        <v>0</v>
      </c>
      <c r="O20" s="674">
        <v>0</v>
      </c>
      <c r="P20" s="674">
        <v>0</v>
      </c>
      <c r="Q20" s="674">
        <v>0</v>
      </c>
      <c r="R20" s="674">
        <v>0</v>
      </c>
      <c r="S20" s="674">
        <v>0</v>
      </c>
      <c r="T20" s="674">
        <v>0</v>
      </c>
      <c r="U20" s="674">
        <v>0</v>
      </c>
      <c r="V20" s="491"/>
    </row>
    <row r="21" spans="1:22">
      <c r="A21" s="482">
        <v>2.6</v>
      </c>
      <c r="B21" s="515" t="s">
        <v>779</v>
      </c>
      <c r="C21" s="679">
        <v>0</v>
      </c>
      <c r="D21" s="674">
        <v>0</v>
      </c>
      <c r="E21" s="674">
        <v>0</v>
      </c>
      <c r="F21" s="674">
        <v>0</v>
      </c>
      <c r="G21" s="674">
        <v>0</v>
      </c>
      <c r="H21" s="674">
        <v>0</v>
      </c>
      <c r="I21" s="674">
        <v>0</v>
      </c>
      <c r="J21" s="674">
        <v>0</v>
      </c>
      <c r="K21" s="674">
        <v>0</v>
      </c>
      <c r="L21" s="674">
        <v>0</v>
      </c>
      <c r="M21" s="674">
        <v>0</v>
      </c>
      <c r="N21" s="674">
        <v>0</v>
      </c>
      <c r="O21" s="674">
        <v>0</v>
      </c>
      <c r="P21" s="674">
        <v>0</v>
      </c>
      <c r="Q21" s="674">
        <v>0</v>
      </c>
      <c r="R21" s="674">
        <v>0</v>
      </c>
      <c r="S21" s="674">
        <v>0</v>
      </c>
      <c r="T21" s="674">
        <v>0</v>
      </c>
      <c r="U21" s="674">
        <v>0</v>
      </c>
      <c r="V21" s="491"/>
    </row>
    <row r="22" spans="1:22">
      <c r="A22" s="514">
        <v>3</v>
      </c>
      <c r="B22" s="474" t="s">
        <v>781</v>
      </c>
      <c r="C22" s="675">
        <v>3066898891.1466918</v>
      </c>
      <c r="D22" s="674">
        <v>1989919352.2258101</v>
      </c>
      <c r="E22" s="680">
        <v>0</v>
      </c>
      <c r="F22" s="680">
        <v>0</v>
      </c>
      <c r="G22" s="674">
        <v>27316966.546909001</v>
      </c>
      <c r="H22" s="680">
        <v>0</v>
      </c>
      <c r="I22" s="680">
        <v>0</v>
      </c>
      <c r="J22" s="680">
        <v>0</v>
      </c>
      <c r="K22" s="680">
        <v>0</v>
      </c>
      <c r="L22" s="674">
        <v>16184628.021069</v>
      </c>
      <c r="M22" s="680">
        <v>0</v>
      </c>
      <c r="N22" s="680">
        <v>0</v>
      </c>
      <c r="O22" s="680">
        <v>0</v>
      </c>
      <c r="P22" s="680">
        <v>0</v>
      </c>
      <c r="Q22" s="680">
        <v>0</v>
      </c>
      <c r="R22" s="680">
        <v>0</v>
      </c>
      <c r="S22" s="680">
        <v>0</v>
      </c>
      <c r="T22" s="680">
        <v>0</v>
      </c>
      <c r="U22" s="674">
        <v>0.01</v>
      </c>
      <c r="V22" s="491"/>
    </row>
    <row r="23" spans="1:22">
      <c r="A23" s="482">
        <v>3.1</v>
      </c>
      <c r="B23" s="515" t="s">
        <v>774</v>
      </c>
      <c r="C23" s="679">
        <v>0</v>
      </c>
      <c r="D23" s="674">
        <v>0</v>
      </c>
      <c r="E23" s="680">
        <v>0</v>
      </c>
      <c r="F23" s="680">
        <v>0</v>
      </c>
      <c r="G23" s="674">
        <v>0</v>
      </c>
      <c r="H23" s="680">
        <v>0</v>
      </c>
      <c r="I23" s="680">
        <v>0</v>
      </c>
      <c r="J23" s="680">
        <v>0</v>
      </c>
      <c r="K23" s="680">
        <v>0</v>
      </c>
      <c r="L23" s="674">
        <v>0</v>
      </c>
      <c r="M23" s="680">
        <v>0</v>
      </c>
      <c r="N23" s="680">
        <v>0</v>
      </c>
      <c r="O23" s="680">
        <v>0</v>
      </c>
      <c r="P23" s="680">
        <v>0</v>
      </c>
      <c r="Q23" s="680">
        <v>0</v>
      </c>
      <c r="R23" s="680">
        <v>0</v>
      </c>
      <c r="S23" s="680">
        <v>0</v>
      </c>
      <c r="T23" s="680">
        <v>0</v>
      </c>
      <c r="U23" s="674">
        <v>0</v>
      </c>
      <c r="V23" s="491"/>
    </row>
    <row r="24" spans="1:22">
      <c r="A24" s="482">
        <v>3.2</v>
      </c>
      <c r="B24" s="515" t="s">
        <v>775</v>
      </c>
      <c r="C24" s="679">
        <v>0</v>
      </c>
      <c r="D24" s="674">
        <v>0</v>
      </c>
      <c r="E24" s="680">
        <v>0</v>
      </c>
      <c r="F24" s="680">
        <v>0</v>
      </c>
      <c r="G24" s="674">
        <v>0</v>
      </c>
      <c r="H24" s="680">
        <v>0</v>
      </c>
      <c r="I24" s="680">
        <v>0</v>
      </c>
      <c r="J24" s="680">
        <v>0</v>
      </c>
      <c r="K24" s="680">
        <v>0</v>
      </c>
      <c r="L24" s="674">
        <v>0</v>
      </c>
      <c r="M24" s="680">
        <v>0</v>
      </c>
      <c r="N24" s="680">
        <v>0</v>
      </c>
      <c r="O24" s="680">
        <v>0</v>
      </c>
      <c r="P24" s="680">
        <v>0</v>
      </c>
      <c r="Q24" s="680">
        <v>0</v>
      </c>
      <c r="R24" s="680">
        <v>0</v>
      </c>
      <c r="S24" s="680">
        <v>0</v>
      </c>
      <c r="T24" s="680">
        <v>0</v>
      </c>
      <c r="U24" s="674">
        <v>0</v>
      </c>
      <c r="V24" s="491"/>
    </row>
    <row r="25" spans="1:22">
      <c r="A25" s="482">
        <v>3.3</v>
      </c>
      <c r="B25" s="515" t="s">
        <v>776</v>
      </c>
      <c r="C25" s="679">
        <v>0</v>
      </c>
      <c r="D25" s="674">
        <v>0</v>
      </c>
      <c r="E25" s="680">
        <v>0</v>
      </c>
      <c r="F25" s="680">
        <v>0</v>
      </c>
      <c r="G25" s="674">
        <v>0</v>
      </c>
      <c r="H25" s="680">
        <v>0</v>
      </c>
      <c r="I25" s="680">
        <v>0</v>
      </c>
      <c r="J25" s="680">
        <v>0</v>
      </c>
      <c r="K25" s="680">
        <v>0</v>
      </c>
      <c r="L25" s="674">
        <v>0</v>
      </c>
      <c r="M25" s="680">
        <v>0</v>
      </c>
      <c r="N25" s="680">
        <v>0</v>
      </c>
      <c r="O25" s="680">
        <v>0</v>
      </c>
      <c r="P25" s="680">
        <v>0</v>
      </c>
      <c r="Q25" s="680">
        <v>0</v>
      </c>
      <c r="R25" s="680">
        <v>0</v>
      </c>
      <c r="S25" s="680">
        <v>0</v>
      </c>
      <c r="T25" s="680">
        <v>0</v>
      </c>
      <c r="U25" s="674">
        <v>0</v>
      </c>
      <c r="V25" s="491"/>
    </row>
    <row r="26" spans="1:22">
      <c r="A26" s="482">
        <v>3.4</v>
      </c>
      <c r="B26" s="515" t="s">
        <v>777</v>
      </c>
      <c r="C26" s="679">
        <v>300489096.149863</v>
      </c>
      <c r="D26" s="674">
        <v>295655277.537211</v>
      </c>
      <c r="E26" s="680">
        <v>0</v>
      </c>
      <c r="F26" s="680">
        <v>0</v>
      </c>
      <c r="G26" s="674">
        <v>0</v>
      </c>
      <c r="H26" s="680">
        <v>0</v>
      </c>
      <c r="I26" s="680">
        <v>0</v>
      </c>
      <c r="J26" s="680">
        <v>0</v>
      </c>
      <c r="K26" s="680">
        <v>0</v>
      </c>
      <c r="L26" s="674">
        <v>0</v>
      </c>
      <c r="M26" s="680">
        <v>0</v>
      </c>
      <c r="N26" s="680">
        <v>0</v>
      </c>
      <c r="O26" s="680">
        <v>0</v>
      </c>
      <c r="P26" s="680">
        <v>0</v>
      </c>
      <c r="Q26" s="680">
        <v>0</v>
      </c>
      <c r="R26" s="680">
        <v>0</v>
      </c>
      <c r="S26" s="680">
        <v>0</v>
      </c>
      <c r="T26" s="680">
        <v>0</v>
      </c>
      <c r="U26" s="674">
        <v>0</v>
      </c>
      <c r="V26" s="491"/>
    </row>
    <row r="27" spans="1:22">
      <c r="A27" s="482">
        <v>3.5</v>
      </c>
      <c r="B27" s="515" t="s">
        <v>778</v>
      </c>
      <c r="C27" s="679">
        <v>2554619944.021028</v>
      </c>
      <c r="D27" s="674">
        <v>1693055152.1432281</v>
      </c>
      <c r="E27" s="680">
        <v>0</v>
      </c>
      <c r="F27" s="680">
        <v>0</v>
      </c>
      <c r="G27" s="674">
        <v>27316966.546909001</v>
      </c>
      <c r="H27" s="680">
        <v>0</v>
      </c>
      <c r="I27" s="680">
        <v>0</v>
      </c>
      <c r="J27" s="680">
        <v>0</v>
      </c>
      <c r="K27" s="680">
        <v>0</v>
      </c>
      <c r="L27" s="674">
        <v>16184628.021069</v>
      </c>
      <c r="M27" s="680">
        <v>0</v>
      </c>
      <c r="N27" s="680">
        <v>0</v>
      </c>
      <c r="O27" s="680">
        <v>0</v>
      </c>
      <c r="P27" s="680">
        <v>0</v>
      </c>
      <c r="Q27" s="680">
        <v>0</v>
      </c>
      <c r="R27" s="680">
        <v>0</v>
      </c>
      <c r="S27" s="680">
        <v>0</v>
      </c>
      <c r="T27" s="680">
        <v>0</v>
      </c>
      <c r="U27" s="674">
        <v>0.01</v>
      </c>
      <c r="V27" s="491"/>
    </row>
    <row r="28" spans="1:22">
      <c r="A28" s="482">
        <v>3.6</v>
      </c>
      <c r="B28" s="515" t="s">
        <v>779</v>
      </c>
      <c r="C28" s="679">
        <v>211789850.97580099</v>
      </c>
      <c r="D28" s="674">
        <v>1208922.545371</v>
      </c>
      <c r="E28" s="680">
        <v>0</v>
      </c>
      <c r="F28" s="680">
        <v>0</v>
      </c>
      <c r="G28" s="674">
        <v>0</v>
      </c>
      <c r="H28" s="680">
        <v>0</v>
      </c>
      <c r="I28" s="680">
        <v>0</v>
      </c>
      <c r="J28" s="680">
        <v>0</v>
      </c>
      <c r="K28" s="680">
        <v>0</v>
      </c>
      <c r="L28" s="674">
        <v>0</v>
      </c>
      <c r="M28" s="680">
        <v>0</v>
      </c>
      <c r="N28" s="680">
        <v>0</v>
      </c>
      <c r="O28" s="680">
        <v>0</v>
      </c>
      <c r="P28" s="680">
        <v>0</v>
      </c>
      <c r="Q28" s="680">
        <v>0</v>
      </c>
      <c r="R28" s="680">
        <v>0</v>
      </c>
      <c r="S28" s="680">
        <v>0</v>
      </c>
      <c r="T28" s="680">
        <v>0</v>
      </c>
      <c r="U28" s="674">
        <v>0</v>
      </c>
      <c r="V28" s="491"/>
    </row>
    <row r="32" spans="1:22">
      <c r="C32" s="676"/>
      <c r="D32" s="676"/>
      <c r="E32" s="676"/>
      <c r="F32" s="676"/>
      <c r="G32" s="676"/>
      <c r="H32" s="676"/>
      <c r="I32" s="676"/>
      <c r="J32" s="676"/>
      <c r="K32" s="676"/>
      <c r="L32" s="676"/>
      <c r="M32" s="676"/>
      <c r="N32" s="676"/>
      <c r="O32" s="676"/>
      <c r="P32" s="676"/>
      <c r="Q32" s="676"/>
      <c r="R32" s="676"/>
      <c r="S32" s="676"/>
      <c r="T32" s="676"/>
      <c r="U32" s="676"/>
    </row>
    <row r="33" spans="3:21">
      <c r="C33" s="676"/>
      <c r="D33" s="676"/>
      <c r="E33" s="676"/>
      <c r="F33" s="676"/>
      <c r="G33" s="676"/>
      <c r="H33" s="676"/>
      <c r="I33" s="676"/>
      <c r="J33" s="676"/>
      <c r="K33" s="676"/>
      <c r="L33" s="676"/>
      <c r="M33" s="676"/>
      <c r="N33" s="676"/>
      <c r="O33" s="676"/>
      <c r="P33" s="676"/>
      <c r="Q33" s="676"/>
      <c r="R33" s="676"/>
      <c r="S33" s="676"/>
      <c r="T33" s="676"/>
      <c r="U33" s="676"/>
    </row>
    <row r="34" spans="3:21">
      <c r="C34" s="676"/>
      <c r="D34" s="676"/>
      <c r="E34" s="676"/>
      <c r="F34" s="676"/>
      <c r="G34" s="676"/>
      <c r="H34" s="676"/>
      <c r="I34" s="676"/>
      <c r="J34" s="676"/>
      <c r="K34" s="676"/>
      <c r="L34" s="676"/>
      <c r="M34" s="676"/>
      <c r="N34" s="676"/>
      <c r="O34" s="676"/>
      <c r="P34" s="676"/>
      <c r="Q34" s="676"/>
      <c r="R34" s="676"/>
      <c r="S34" s="676"/>
      <c r="T34" s="676"/>
      <c r="U34" s="676"/>
    </row>
    <row r="35" spans="3:21">
      <c r="C35" s="676"/>
      <c r="D35" s="676"/>
      <c r="E35" s="676"/>
      <c r="F35" s="676"/>
      <c r="G35" s="676"/>
      <c r="H35" s="676"/>
      <c r="I35" s="676"/>
      <c r="J35" s="676"/>
      <c r="K35" s="676"/>
      <c r="L35" s="676"/>
      <c r="M35" s="676"/>
      <c r="N35" s="676"/>
      <c r="O35" s="676"/>
      <c r="P35" s="676"/>
      <c r="Q35" s="676"/>
      <c r="R35" s="676"/>
      <c r="S35" s="676"/>
      <c r="T35" s="676"/>
      <c r="U35" s="676"/>
    </row>
    <row r="36" spans="3:21">
      <c r="C36" s="676"/>
      <c r="D36" s="676"/>
      <c r="E36" s="676"/>
      <c r="F36" s="676"/>
      <c r="G36" s="676"/>
      <c r="H36" s="676"/>
      <c r="I36" s="676"/>
      <c r="J36" s="676"/>
      <c r="K36" s="676"/>
      <c r="L36" s="676"/>
      <c r="M36" s="676"/>
      <c r="N36" s="676"/>
      <c r="O36" s="676"/>
      <c r="P36" s="676"/>
      <c r="Q36" s="676"/>
      <c r="R36" s="676"/>
      <c r="S36" s="676"/>
      <c r="T36" s="676"/>
      <c r="U36" s="676"/>
    </row>
    <row r="37" spans="3:21">
      <c r="C37" s="676"/>
      <c r="D37" s="676"/>
      <c r="E37" s="676"/>
      <c r="F37" s="676"/>
      <c r="G37" s="676"/>
      <c r="H37" s="676"/>
      <c r="I37" s="676"/>
      <c r="J37" s="676"/>
      <c r="K37" s="676"/>
      <c r="L37" s="676"/>
      <c r="M37" s="676"/>
      <c r="N37" s="676"/>
      <c r="O37" s="676"/>
      <c r="P37" s="676"/>
      <c r="Q37" s="676"/>
      <c r="R37" s="676"/>
      <c r="S37" s="676"/>
      <c r="T37" s="676"/>
      <c r="U37" s="676"/>
    </row>
    <row r="38" spans="3:21">
      <c r="C38" s="676"/>
      <c r="D38" s="676"/>
      <c r="E38" s="676"/>
      <c r="F38" s="676"/>
      <c r="G38" s="676"/>
      <c r="H38" s="676"/>
      <c r="I38" s="676"/>
      <c r="J38" s="676"/>
      <c r="K38" s="676"/>
      <c r="L38" s="676"/>
      <c r="M38" s="676"/>
      <c r="N38" s="676"/>
      <c r="O38" s="676"/>
      <c r="P38" s="676"/>
      <c r="Q38" s="676"/>
      <c r="R38" s="676"/>
      <c r="S38" s="676"/>
      <c r="T38" s="676"/>
      <c r="U38" s="676"/>
    </row>
    <row r="39" spans="3:21">
      <c r="C39" s="676"/>
      <c r="D39" s="676"/>
      <c r="E39" s="676"/>
      <c r="F39" s="676"/>
      <c r="G39" s="676"/>
      <c r="H39" s="676"/>
      <c r="I39" s="676"/>
      <c r="J39" s="676"/>
      <c r="K39" s="676"/>
      <c r="L39" s="676"/>
      <c r="M39" s="676"/>
      <c r="N39" s="676"/>
      <c r="O39" s="676"/>
      <c r="P39" s="676"/>
      <c r="Q39" s="676"/>
      <c r="R39" s="676"/>
      <c r="S39" s="676"/>
      <c r="T39" s="676"/>
      <c r="U39" s="676"/>
    </row>
    <row r="40" spans="3:21">
      <c r="C40" s="676"/>
      <c r="D40" s="676"/>
      <c r="E40" s="676"/>
      <c r="F40" s="676"/>
      <c r="G40" s="676"/>
      <c r="H40" s="676"/>
      <c r="I40" s="676"/>
      <c r="J40" s="676"/>
      <c r="K40" s="676"/>
      <c r="L40" s="676"/>
      <c r="M40" s="676"/>
      <c r="N40" s="676"/>
      <c r="O40" s="676"/>
      <c r="P40" s="676"/>
      <c r="Q40" s="676"/>
      <c r="R40" s="676"/>
      <c r="S40" s="676"/>
      <c r="T40" s="676"/>
      <c r="U40" s="676"/>
    </row>
    <row r="41" spans="3:21">
      <c r="C41" s="676"/>
      <c r="D41" s="676"/>
      <c r="E41" s="676"/>
      <c r="F41" s="676"/>
      <c r="G41" s="676"/>
      <c r="H41" s="676"/>
      <c r="I41" s="676"/>
      <c r="J41" s="676"/>
      <c r="K41" s="676"/>
      <c r="L41" s="676"/>
      <c r="M41" s="676"/>
      <c r="N41" s="676"/>
      <c r="O41" s="676"/>
      <c r="P41" s="676"/>
      <c r="Q41" s="676"/>
      <c r="R41" s="676"/>
      <c r="S41" s="676"/>
      <c r="T41" s="676"/>
      <c r="U41" s="676"/>
    </row>
    <row r="42" spans="3:21">
      <c r="C42" s="676"/>
      <c r="D42" s="676"/>
      <c r="E42" s="676"/>
      <c r="F42" s="676"/>
      <c r="G42" s="676"/>
      <c r="H42" s="676"/>
      <c r="I42" s="676"/>
      <c r="J42" s="676"/>
      <c r="K42" s="676"/>
      <c r="L42" s="676"/>
      <c r="M42" s="676"/>
      <c r="N42" s="676"/>
      <c r="O42" s="676"/>
      <c r="P42" s="676"/>
      <c r="Q42" s="676"/>
      <c r="R42" s="676"/>
      <c r="S42" s="676"/>
      <c r="T42" s="676"/>
      <c r="U42" s="676"/>
    </row>
    <row r="43" spans="3:21">
      <c r="C43" s="676"/>
      <c r="D43" s="676"/>
      <c r="E43" s="676"/>
      <c r="F43" s="676"/>
      <c r="G43" s="676"/>
      <c r="H43" s="676"/>
      <c r="I43" s="676"/>
      <c r="J43" s="676"/>
      <c r="K43" s="676"/>
      <c r="L43" s="676"/>
      <c r="M43" s="676"/>
      <c r="N43" s="676"/>
      <c r="O43" s="676"/>
      <c r="P43" s="676"/>
      <c r="Q43" s="676"/>
      <c r="R43" s="676"/>
      <c r="S43" s="676"/>
      <c r="T43" s="676"/>
      <c r="U43" s="676"/>
    </row>
    <row r="44" spans="3:21">
      <c r="C44" s="676"/>
      <c r="D44" s="676"/>
      <c r="E44" s="676"/>
      <c r="F44" s="676"/>
      <c r="G44" s="676"/>
      <c r="H44" s="676"/>
      <c r="I44" s="676"/>
      <c r="J44" s="676"/>
      <c r="K44" s="676"/>
      <c r="L44" s="676"/>
      <c r="M44" s="676"/>
      <c r="N44" s="676"/>
      <c r="O44" s="676"/>
      <c r="P44" s="676"/>
      <c r="Q44" s="676"/>
      <c r="R44" s="676"/>
      <c r="S44" s="676"/>
      <c r="T44" s="676"/>
      <c r="U44" s="676"/>
    </row>
    <row r="45" spans="3:21">
      <c r="C45" s="676"/>
      <c r="D45" s="676"/>
      <c r="E45" s="676"/>
      <c r="F45" s="676"/>
      <c r="G45" s="676"/>
      <c r="H45" s="676"/>
      <c r="I45" s="676"/>
      <c r="J45" s="676"/>
      <c r="K45" s="676"/>
      <c r="L45" s="676"/>
      <c r="M45" s="676"/>
      <c r="N45" s="676"/>
      <c r="O45" s="676"/>
      <c r="P45" s="676"/>
      <c r="Q45" s="676"/>
      <c r="R45" s="676"/>
      <c r="S45" s="676"/>
      <c r="T45" s="676"/>
      <c r="U45" s="676"/>
    </row>
    <row r="46" spans="3:21">
      <c r="C46" s="676"/>
      <c r="D46" s="676"/>
      <c r="E46" s="676"/>
      <c r="F46" s="676"/>
      <c r="G46" s="676"/>
      <c r="H46" s="676"/>
      <c r="I46" s="676"/>
      <c r="J46" s="676"/>
      <c r="K46" s="676"/>
      <c r="L46" s="676"/>
      <c r="M46" s="676"/>
      <c r="N46" s="676"/>
      <c r="O46" s="676"/>
      <c r="P46" s="676"/>
      <c r="Q46" s="676"/>
      <c r="R46" s="676"/>
      <c r="S46" s="676"/>
      <c r="T46" s="676"/>
      <c r="U46" s="676"/>
    </row>
    <row r="47" spans="3:21">
      <c r="C47" s="676"/>
      <c r="D47" s="676"/>
      <c r="E47" s="676"/>
      <c r="F47" s="676"/>
      <c r="G47" s="676"/>
      <c r="H47" s="676"/>
      <c r="I47" s="676"/>
      <c r="J47" s="676"/>
      <c r="K47" s="676"/>
      <c r="L47" s="676"/>
      <c r="M47" s="676"/>
      <c r="N47" s="676"/>
      <c r="O47" s="676"/>
      <c r="P47" s="676"/>
      <c r="Q47" s="676"/>
      <c r="R47" s="676"/>
      <c r="S47" s="676"/>
      <c r="T47" s="676"/>
      <c r="U47" s="676"/>
    </row>
    <row r="48" spans="3:21">
      <c r="C48" s="676"/>
      <c r="D48" s="676"/>
      <c r="E48" s="676"/>
      <c r="F48" s="676"/>
      <c r="G48" s="676"/>
      <c r="H48" s="676"/>
      <c r="I48" s="676"/>
      <c r="J48" s="676"/>
      <c r="K48" s="676"/>
      <c r="L48" s="676"/>
      <c r="M48" s="676"/>
      <c r="N48" s="676"/>
      <c r="O48" s="676"/>
      <c r="P48" s="676"/>
      <c r="Q48" s="676"/>
      <c r="R48" s="676"/>
      <c r="S48" s="676"/>
      <c r="T48" s="676"/>
      <c r="U48" s="676"/>
    </row>
    <row r="49" spans="3:21">
      <c r="C49" s="676"/>
      <c r="D49" s="676"/>
      <c r="E49" s="676"/>
      <c r="F49" s="676"/>
      <c r="G49" s="676"/>
      <c r="H49" s="676"/>
      <c r="I49" s="676"/>
      <c r="J49" s="676"/>
      <c r="K49" s="676"/>
      <c r="L49" s="676"/>
      <c r="M49" s="676"/>
      <c r="N49" s="676"/>
      <c r="O49" s="676"/>
      <c r="P49" s="676"/>
      <c r="Q49" s="676"/>
      <c r="R49" s="676"/>
      <c r="S49" s="676"/>
      <c r="T49" s="676"/>
      <c r="U49" s="676"/>
    </row>
    <row r="50" spans="3:21">
      <c r="C50" s="676"/>
      <c r="D50" s="676"/>
      <c r="E50" s="676"/>
      <c r="F50" s="676"/>
      <c r="G50" s="676"/>
      <c r="H50" s="676"/>
      <c r="I50" s="676"/>
      <c r="J50" s="676"/>
      <c r="K50" s="676"/>
      <c r="L50" s="676"/>
      <c r="M50" s="676"/>
      <c r="N50" s="676"/>
      <c r="O50" s="676"/>
      <c r="P50" s="676"/>
      <c r="Q50" s="676"/>
      <c r="R50" s="676"/>
      <c r="S50" s="676"/>
      <c r="T50" s="676"/>
      <c r="U50" s="676"/>
    </row>
    <row r="51" spans="3:21">
      <c r="C51" s="676"/>
      <c r="D51" s="676"/>
      <c r="E51" s="676"/>
      <c r="F51" s="676"/>
      <c r="G51" s="676"/>
      <c r="H51" s="676"/>
      <c r="I51" s="676"/>
      <c r="J51" s="676"/>
      <c r="K51" s="676"/>
      <c r="L51" s="676"/>
      <c r="M51" s="676"/>
      <c r="N51" s="676"/>
      <c r="O51" s="676"/>
      <c r="P51" s="676"/>
      <c r="Q51" s="676"/>
      <c r="R51" s="676"/>
      <c r="S51" s="676"/>
      <c r="T51" s="676"/>
      <c r="U51" s="676"/>
    </row>
    <row r="52" spans="3:21">
      <c r="C52" s="676"/>
      <c r="D52" s="676"/>
      <c r="E52" s="676"/>
      <c r="F52" s="676"/>
      <c r="G52" s="676"/>
      <c r="H52" s="676"/>
      <c r="I52" s="676"/>
      <c r="J52" s="676"/>
      <c r="K52" s="676"/>
      <c r="L52" s="676"/>
      <c r="M52" s="676"/>
      <c r="N52" s="676"/>
      <c r="O52" s="676"/>
      <c r="P52" s="676"/>
      <c r="Q52" s="676"/>
      <c r="R52" s="676"/>
      <c r="S52" s="676"/>
      <c r="T52" s="676"/>
      <c r="U52" s="676"/>
    </row>
    <row r="53" spans="3:21">
      <c r="C53" s="676"/>
      <c r="D53" s="676"/>
      <c r="E53" s="676"/>
      <c r="F53" s="676"/>
      <c r="G53" s="676"/>
      <c r="H53" s="676"/>
      <c r="I53" s="676"/>
      <c r="J53" s="676"/>
      <c r="K53" s="676"/>
      <c r="L53" s="676"/>
      <c r="M53" s="676"/>
      <c r="N53" s="676"/>
      <c r="O53" s="676"/>
      <c r="P53" s="676"/>
      <c r="Q53" s="676"/>
      <c r="R53" s="676"/>
      <c r="S53" s="676"/>
      <c r="T53" s="676"/>
      <c r="U53" s="67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zoomScale="85" zoomScaleNormal="85" workbookViewId="0">
      <selection activeCell="C8" sqref="C8:T22"/>
    </sheetView>
  </sheetViews>
  <sheetFormatPr defaultColWidth="9.140625" defaultRowHeight="12.75"/>
  <cols>
    <col min="1" max="1" width="11.85546875" style="467" bestFit="1" customWidth="1"/>
    <col min="2" max="2" width="83.140625" style="467" customWidth="1"/>
    <col min="3" max="3" width="20.5703125" style="467" bestFit="1" customWidth="1"/>
    <col min="4" max="4" width="14.5703125" style="467" bestFit="1" customWidth="1"/>
    <col min="5" max="5" width="17.140625" style="467" customWidth="1"/>
    <col min="6" max="6" width="22.42578125" style="467" customWidth="1"/>
    <col min="7" max="7" width="13.140625" style="467" bestFit="1" customWidth="1"/>
    <col min="8" max="8" width="17.140625" style="467" customWidth="1"/>
    <col min="9" max="11" width="22.42578125" style="467" customWidth="1"/>
    <col min="12" max="12" width="12.42578125" style="467" bestFit="1" customWidth="1"/>
    <col min="13" max="14" width="22.42578125" style="467" customWidth="1"/>
    <col min="15" max="15" width="23.42578125" style="467" bestFit="1" customWidth="1"/>
    <col min="16" max="16" width="21.5703125" style="467" bestFit="1" customWidth="1"/>
    <col min="17" max="19" width="19" style="467" bestFit="1" customWidth="1"/>
    <col min="20" max="20" width="15.42578125" style="467" customWidth="1"/>
    <col min="21" max="21" width="20" style="467" customWidth="1"/>
    <col min="22" max="16384" width="9.140625" style="467"/>
  </cols>
  <sheetData>
    <row r="1" spans="1:21" s="723" customFormat="1" ht="13.5">
      <c r="A1" s="722" t="s">
        <v>188</v>
      </c>
      <c r="B1" s="712" t="str">
        <f>Info!C2</f>
        <v>სს თიბისი ბანკი</v>
      </c>
    </row>
    <row r="2" spans="1:21" s="723" customFormat="1">
      <c r="A2" s="722" t="s">
        <v>189</v>
      </c>
      <c r="B2" s="711">
        <f>'1. key ratios'!B2</f>
        <v>44742</v>
      </c>
    </row>
    <row r="3" spans="1:21">
      <c r="A3" s="469" t="s">
        <v>782</v>
      </c>
      <c r="C3" s="470"/>
    </row>
    <row r="4" spans="1:21">
      <c r="A4" s="469"/>
      <c r="B4" s="470"/>
      <c r="C4" s="470"/>
    </row>
    <row r="5" spans="1:21" s="489" customFormat="1" ht="13.5" customHeight="1">
      <c r="A5" s="848" t="s">
        <v>783</v>
      </c>
      <c r="B5" s="849"/>
      <c r="C5" s="854" t="s">
        <v>784</v>
      </c>
      <c r="D5" s="855"/>
      <c r="E5" s="855"/>
      <c r="F5" s="855"/>
      <c r="G5" s="855"/>
      <c r="H5" s="855"/>
      <c r="I5" s="855"/>
      <c r="J5" s="855"/>
      <c r="K5" s="855"/>
      <c r="L5" s="855"/>
      <c r="M5" s="855"/>
      <c r="N5" s="855"/>
      <c r="O5" s="855"/>
      <c r="P5" s="855"/>
      <c r="Q5" s="855"/>
      <c r="R5" s="855"/>
      <c r="S5" s="855"/>
      <c r="T5" s="856"/>
      <c r="U5" s="586"/>
    </row>
    <row r="6" spans="1:21" s="489" customFormat="1">
      <c r="A6" s="850"/>
      <c r="B6" s="851"/>
      <c r="C6" s="834" t="s">
        <v>68</v>
      </c>
      <c r="D6" s="854" t="s">
        <v>785</v>
      </c>
      <c r="E6" s="855"/>
      <c r="F6" s="856"/>
      <c r="G6" s="854" t="s">
        <v>786</v>
      </c>
      <c r="H6" s="855"/>
      <c r="I6" s="855"/>
      <c r="J6" s="855"/>
      <c r="K6" s="856"/>
      <c r="L6" s="857" t="s">
        <v>787</v>
      </c>
      <c r="M6" s="858"/>
      <c r="N6" s="858"/>
      <c r="O6" s="858"/>
      <c r="P6" s="858"/>
      <c r="Q6" s="858"/>
      <c r="R6" s="858"/>
      <c r="S6" s="858"/>
      <c r="T6" s="859"/>
      <c r="U6" s="581"/>
    </row>
    <row r="7" spans="1:21" s="489" customFormat="1" ht="25.5">
      <c r="A7" s="852"/>
      <c r="B7" s="853"/>
      <c r="C7" s="834"/>
      <c r="E7" s="529" t="s">
        <v>761</v>
      </c>
      <c r="F7" s="585" t="s">
        <v>762</v>
      </c>
      <c r="H7" s="529" t="s">
        <v>761</v>
      </c>
      <c r="I7" s="585" t="s">
        <v>788</v>
      </c>
      <c r="J7" s="585" t="s">
        <v>763</v>
      </c>
      <c r="K7" s="585" t="s">
        <v>764</v>
      </c>
      <c r="L7" s="587"/>
      <c r="M7" s="529" t="s">
        <v>765</v>
      </c>
      <c r="N7" s="585" t="s">
        <v>763</v>
      </c>
      <c r="O7" s="585" t="s">
        <v>766</v>
      </c>
      <c r="P7" s="585" t="s">
        <v>767</v>
      </c>
      <c r="Q7" s="585" t="s">
        <v>768</v>
      </c>
      <c r="R7" s="585" t="s">
        <v>769</v>
      </c>
      <c r="S7" s="585" t="s">
        <v>770</v>
      </c>
      <c r="T7" s="588" t="s">
        <v>771</v>
      </c>
      <c r="U7" s="586"/>
    </row>
    <row r="8" spans="1:21">
      <c r="A8" s="516">
        <v>1</v>
      </c>
      <c r="B8" s="506" t="s">
        <v>773</v>
      </c>
      <c r="C8" s="681">
        <v>17053403518.028105</v>
      </c>
      <c r="D8" s="674">
        <v>15683837010.131329</v>
      </c>
      <c r="E8" s="674">
        <v>149308877.87053299</v>
      </c>
      <c r="F8" s="674">
        <v>1078970.791856</v>
      </c>
      <c r="G8" s="674">
        <v>756905327.18453503</v>
      </c>
      <c r="H8" s="674">
        <v>92609416.363631994</v>
      </c>
      <c r="I8" s="674">
        <v>37030913.860967003</v>
      </c>
      <c r="J8" s="674">
        <v>18626457.505350001</v>
      </c>
      <c r="K8" s="674">
        <v>3068192.9927920001</v>
      </c>
      <c r="L8" s="674">
        <v>612661180.71224201</v>
      </c>
      <c r="M8" s="674">
        <v>90577877.411789998</v>
      </c>
      <c r="N8" s="674">
        <v>57148905.570151001</v>
      </c>
      <c r="O8" s="674">
        <v>99192684.670855999</v>
      </c>
      <c r="P8" s="674">
        <v>65220862.169086002</v>
      </c>
      <c r="Q8" s="674">
        <v>29543100.563099999</v>
      </c>
      <c r="R8" s="674">
        <v>29182011.326028999</v>
      </c>
      <c r="S8" s="674">
        <v>58195.629708</v>
      </c>
      <c r="T8" s="674">
        <v>3656.1659589999999</v>
      </c>
      <c r="U8" s="491"/>
    </row>
    <row r="9" spans="1:21">
      <c r="A9" s="515">
        <v>1.1000000000000001</v>
      </c>
      <c r="B9" s="515" t="s">
        <v>789</v>
      </c>
      <c r="C9" s="679">
        <v>14339383330.139885</v>
      </c>
      <c r="D9" s="674">
        <v>13143304882.712667</v>
      </c>
      <c r="E9" s="674">
        <v>93207799.423788995</v>
      </c>
      <c r="F9" s="674">
        <v>1004248.7718559999</v>
      </c>
      <c r="G9" s="674">
        <v>713458156.10816598</v>
      </c>
      <c r="H9" s="674">
        <v>85740033.110246003</v>
      </c>
      <c r="I9" s="674">
        <v>17388868.506687999</v>
      </c>
      <c r="J9" s="674">
        <v>17960832.763852</v>
      </c>
      <c r="K9" s="674">
        <v>3047092.5108269998</v>
      </c>
      <c r="L9" s="674">
        <v>482620291.31905103</v>
      </c>
      <c r="M9" s="674">
        <v>80330452.022470996</v>
      </c>
      <c r="N9" s="674">
        <v>33507808.140151002</v>
      </c>
      <c r="O9" s="674">
        <v>50078709.782145001</v>
      </c>
      <c r="P9" s="674">
        <v>64294850.702169999</v>
      </c>
      <c r="Q9" s="674">
        <v>28892148.235358</v>
      </c>
      <c r="R9" s="674">
        <v>28916048.221875999</v>
      </c>
      <c r="S9" s="674">
        <v>44172.849708000002</v>
      </c>
      <c r="T9" s="674">
        <v>0</v>
      </c>
      <c r="U9" s="491"/>
    </row>
    <row r="10" spans="1:21">
      <c r="A10" s="517" t="s">
        <v>251</v>
      </c>
      <c r="B10" s="517" t="s">
        <v>790</v>
      </c>
      <c r="C10" s="682">
        <v>13179189310.095701</v>
      </c>
      <c r="D10" s="674">
        <v>12022975731.228506</v>
      </c>
      <c r="E10" s="674">
        <v>82869622.108355999</v>
      </c>
      <c r="F10" s="674">
        <v>112537.24185599999</v>
      </c>
      <c r="G10" s="674">
        <v>701192769.56383097</v>
      </c>
      <c r="H10" s="674">
        <v>84698460.472916007</v>
      </c>
      <c r="I10" s="674">
        <v>15782949.465957001</v>
      </c>
      <c r="J10" s="674">
        <v>17792500.373852</v>
      </c>
      <c r="K10" s="674">
        <v>3045084.5108269998</v>
      </c>
      <c r="L10" s="674">
        <v>455020809.30336398</v>
      </c>
      <c r="M10" s="674">
        <v>78777467.955038995</v>
      </c>
      <c r="N10" s="674">
        <v>32251402.529541001</v>
      </c>
      <c r="O10" s="674">
        <v>45628676.717941001</v>
      </c>
      <c r="P10" s="674">
        <v>47170388.940016001</v>
      </c>
      <c r="Q10" s="674">
        <v>28591897.235148001</v>
      </c>
      <c r="R10" s="674">
        <v>24420548.873486001</v>
      </c>
      <c r="S10" s="674">
        <v>0</v>
      </c>
      <c r="T10" s="674">
        <v>0</v>
      </c>
      <c r="U10" s="491"/>
    </row>
    <row r="11" spans="1:21">
      <c r="A11" s="518" t="s">
        <v>791</v>
      </c>
      <c r="B11" s="519" t="s">
        <v>792</v>
      </c>
      <c r="C11" s="683">
        <v>1073820.1599330001</v>
      </c>
      <c r="D11" s="674">
        <v>1070968.589933</v>
      </c>
      <c r="E11" s="674">
        <v>0</v>
      </c>
      <c r="F11" s="674">
        <v>0</v>
      </c>
      <c r="G11" s="674">
        <v>0</v>
      </c>
      <c r="H11" s="674">
        <v>0</v>
      </c>
      <c r="I11" s="674">
        <v>0</v>
      </c>
      <c r="J11" s="674">
        <v>0</v>
      </c>
      <c r="K11" s="674">
        <v>0</v>
      </c>
      <c r="L11" s="674">
        <v>2851.57</v>
      </c>
      <c r="M11" s="674">
        <v>2851.57</v>
      </c>
      <c r="N11" s="674">
        <v>0</v>
      </c>
      <c r="O11" s="674">
        <v>0</v>
      </c>
      <c r="P11" s="674">
        <v>0</v>
      </c>
      <c r="Q11" s="674">
        <v>0</v>
      </c>
      <c r="R11" s="674">
        <v>0</v>
      </c>
      <c r="S11" s="674">
        <v>0</v>
      </c>
      <c r="T11" s="674">
        <v>0</v>
      </c>
      <c r="U11" s="491"/>
    </row>
    <row r="12" spans="1:21">
      <c r="A12" s="518" t="s">
        <v>793</v>
      </c>
      <c r="B12" s="519" t="s">
        <v>794</v>
      </c>
      <c r="C12" s="683">
        <v>1122180.8600000001</v>
      </c>
      <c r="D12" s="674">
        <v>1122180.8600000001</v>
      </c>
      <c r="E12" s="674">
        <v>0</v>
      </c>
      <c r="F12" s="674">
        <v>0</v>
      </c>
      <c r="G12" s="674">
        <v>0</v>
      </c>
      <c r="H12" s="674">
        <v>0</v>
      </c>
      <c r="I12" s="674">
        <v>0</v>
      </c>
      <c r="J12" s="674">
        <v>0</v>
      </c>
      <c r="K12" s="674">
        <v>0</v>
      </c>
      <c r="L12" s="674">
        <v>0</v>
      </c>
      <c r="M12" s="674">
        <v>0</v>
      </c>
      <c r="N12" s="674">
        <v>0</v>
      </c>
      <c r="O12" s="674">
        <v>0</v>
      </c>
      <c r="P12" s="674">
        <v>0</v>
      </c>
      <c r="Q12" s="674">
        <v>0</v>
      </c>
      <c r="R12" s="674">
        <v>0</v>
      </c>
      <c r="S12" s="674">
        <v>0</v>
      </c>
      <c r="T12" s="674">
        <v>0</v>
      </c>
      <c r="U12" s="491"/>
    </row>
    <row r="13" spans="1:21">
      <c r="A13" s="518" t="s">
        <v>795</v>
      </c>
      <c r="B13" s="519" t="s">
        <v>796</v>
      </c>
      <c r="C13" s="683">
        <v>0</v>
      </c>
      <c r="D13" s="674">
        <v>0</v>
      </c>
      <c r="E13" s="674">
        <v>0</v>
      </c>
      <c r="F13" s="674">
        <v>0</v>
      </c>
      <c r="G13" s="674">
        <v>0</v>
      </c>
      <c r="H13" s="674">
        <v>0</v>
      </c>
      <c r="I13" s="674">
        <v>0</v>
      </c>
      <c r="J13" s="674">
        <v>0</v>
      </c>
      <c r="K13" s="674">
        <v>0</v>
      </c>
      <c r="L13" s="674">
        <v>0</v>
      </c>
      <c r="M13" s="674">
        <v>0</v>
      </c>
      <c r="N13" s="674">
        <v>0</v>
      </c>
      <c r="O13" s="674">
        <v>0</v>
      </c>
      <c r="P13" s="674">
        <v>0</v>
      </c>
      <c r="Q13" s="674">
        <v>0</v>
      </c>
      <c r="R13" s="674">
        <v>0</v>
      </c>
      <c r="S13" s="674">
        <v>0</v>
      </c>
      <c r="T13" s="674">
        <v>0</v>
      </c>
      <c r="U13" s="491"/>
    </row>
    <row r="14" spans="1:21">
      <c r="A14" s="518" t="s">
        <v>797</v>
      </c>
      <c r="B14" s="519" t="s">
        <v>798</v>
      </c>
      <c r="C14" s="683">
        <v>3361561034.0269752</v>
      </c>
      <c r="D14" s="674">
        <v>3204040845.8904099</v>
      </c>
      <c r="E14" s="674">
        <v>23050518.997122999</v>
      </c>
      <c r="F14" s="674">
        <v>112537.24185599999</v>
      </c>
      <c r="G14" s="674">
        <v>60640464.022109002</v>
      </c>
      <c r="H14" s="674">
        <v>12231187.856844001</v>
      </c>
      <c r="I14" s="674">
        <v>7250649.2631240003</v>
      </c>
      <c r="J14" s="674">
        <v>6657065.1102679996</v>
      </c>
      <c r="K14" s="674">
        <v>757660.97193200001</v>
      </c>
      <c r="L14" s="674">
        <v>96879724.114455998</v>
      </c>
      <c r="M14" s="674">
        <v>22338992.221028</v>
      </c>
      <c r="N14" s="674">
        <v>9576712.1673530005</v>
      </c>
      <c r="O14" s="674">
        <v>6847826.1002799999</v>
      </c>
      <c r="P14" s="674">
        <v>2890083.4030840001</v>
      </c>
      <c r="Q14" s="674">
        <v>3276676.4412139999</v>
      </c>
      <c r="R14" s="674">
        <v>1097552.4445519999</v>
      </c>
      <c r="S14" s="674">
        <v>0</v>
      </c>
      <c r="T14" s="674">
        <v>0</v>
      </c>
      <c r="U14" s="491"/>
    </row>
    <row r="15" spans="1:21">
      <c r="A15" s="520">
        <v>1.2</v>
      </c>
      <c r="B15" s="521" t="s">
        <v>799</v>
      </c>
      <c r="C15" s="684">
        <v>530031625.46564066</v>
      </c>
      <c r="D15" s="674">
        <v>262866097.65425333</v>
      </c>
      <c r="E15" s="674">
        <v>1864155.98847578</v>
      </c>
      <c r="F15" s="674">
        <v>20084.97543712</v>
      </c>
      <c r="G15" s="674">
        <v>71345815.610816598</v>
      </c>
      <c r="H15" s="674">
        <v>8574003.3110246006</v>
      </c>
      <c r="I15" s="674">
        <v>1738886.8506688001</v>
      </c>
      <c r="J15" s="674">
        <v>1796083.2763852</v>
      </c>
      <c r="K15" s="674">
        <v>304709.25108269998</v>
      </c>
      <c r="L15" s="674">
        <v>195819712.2005707</v>
      </c>
      <c r="M15" s="674">
        <v>32528131.8692353</v>
      </c>
      <c r="N15" s="674">
        <v>13043431.8117301</v>
      </c>
      <c r="O15" s="674">
        <v>20385357.0546964</v>
      </c>
      <c r="P15" s="674">
        <v>32057413.1629197</v>
      </c>
      <c r="Q15" s="674">
        <v>19779377.182032201</v>
      </c>
      <c r="R15" s="674">
        <v>12492682.942091901</v>
      </c>
      <c r="S15" s="674">
        <v>44172.849708000002</v>
      </c>
      <c r="T15" s="674">
        <v>0</v>
      </c>
      <c r="U15" s="491"/>
    </row>
    <row r="16" spans="1:21">
      <c r="A16" s="522">
        <v>1.3</v>
      </c>
      <c r="B16" s="521" t="s">
        <v>800</v>
      </c>
      <c r="C16" s="685">
        <v>0</v>
      </c>
      <c r="D16" s="685">
        <v>0</v>
      </c>
      <c r="E16" s="685">
        <v>0</v>
      </c>
      <c r="F16" s="685">
        <v>0</v>
      </c>
      <c r="G16" s="685">
        <v>0</v>
      </c>
      <c r="H16" s="685">
        <v>0</v>
      </c>
      <c r="I16" s="685">
        <v>0</v>
      </c>
      <c r="J16" s="685">
        <v>0</v>
      </c>
      <c r="K16" s="685">
        <v>0</v>
      </c>
      <c r="L16" s="685">
        <v>0</v>
      </c>
      <c r="M16" s="685">
        <v>0</v>
      </c>
      <c r="N16" s="685">
        <v>0</v>
      </c>
      <c r="O16" s="685">
        <v>0</v>
      </c>
      <c r="P16" s="685">
        <v>0</v>
      </c>
      <c r="Q16" s="685">
        <v>0</v>
      </c>
      <c r="R16" s="685">
        <v>0</v>
      </c>
      <c r="S16" s="685">
        <v>0</v>
      </c>
      <c r="T16" s="685">
        <v>0</v>
      </c>
      <c r="U16" s="491"/>
    </row>
    <row r="17" spans="1:21" s="489" customFormat="1" ht="25.5">
      <c r="A17" s="523" t="s">
        <v>801</v>
      </c>
      <c r="B17" s="524" t="s">
        <v>802</v>
      </c>
      <c r="C17" s="686">
        <v>13389142325.185764</v>
      </c>
      <c r="D17" s="677">
        <v>12276064778.136244</v>
      </c>
      <c r="E17" s="677">
        <v>75810992.354797006</v>
      </c>
      <c r="F17" s="677">
        <v>165024.053701</v>
      </c>
      <c r="G17" s="677">
        <v>643541538.94073403</v>
      </c>
      <c r="H17" s="677">
        <v>77465578.539333999</v>
      </c>
      <c r="I17" s="677">
        <v>15911234.436163999</v>
      </c>
      <c r="J17" s="677">
        <v>17885488.771152001</v>
      </c>
      <c r="K17" s="677">
        <v>1360485.0064920001</v>
      </c>
      <c r="L17" s="677">
        <v>469536008.10878599</v>
      </c>
      <c r="M17" s="677">
        <v>78192557.337115005</v>
      </c>
      <c r="N17" s="677">
        <v>31825106.757936999</v>
      </c>
      <c r="O17" s="677">
        <v>48092872.977422997</v>
      </c>
      <c r="P17" s="677">
        <v>59101227.850408003</v>
      </c>
      <c r="Q17" s="677">
        <v>27619898.596684001</v>
      </c>
      <c r="R17" s="677">
        <v>25854407.010382</v>
      </c>
      <c r="S17" s="677">
        <v>44172.849708000002</v>
      </c>
      <c r="T17" s="677">
        <v>0</v>
      </c>
      <c r="U17" s="495"/>
    </row>
    <row r="18" spans="1:21" s="489" customFormat="1" ht="25.5">
      <c r="A18" s="525" t="s">
        <v>803</v>
      </c>
      <c r="B18" s="525" t="s">
        <v>804</v>
      </c>
      <c r="C18" s="687">
        <v>12645963164.326309</v>
      </c>
      <c r="D18" s="677">
        <v>11561520735.570469</v>
      </c>
      <c r="E18" s="677">
        <v>70915431.971744001</v>
      </c>
      <c r="F18" s="677">
        <v>112537.24185599999</v>
      </c>
      <c r="G18" s="677">
        <v>635500361.48915505</v>
      </c>
      <c r="H18" s="677">
        <v>77095165.370133996</v>
      </c>
      <c r="I18" s="677">
        <v>15154513.655556999</v>
      </c>
      <c r="J18" s="677">
        <v>17717156.381152</v>
      </c>
      <c r="K18" s="677">
        <v>1358477.0064920001</v>
      </c>
      <c r="L18" s="677">
        <v>448942067.26668602</v>
      </c>
      <c r="M18" s="677">
        <v>78041220.788534999</v>
      </c>
      <c r="N18" s="677">
        <v>31463306.957936998</v>
      </c>
      <c r="O18" s="677">
        <v>45362954.594645001</v>
      </c>
      <c r="P18" s="677">
        <v>45384143.498424999</v>
      </c>
      <c r="Q18" s="677">
        <v>27346864.340583</v>
      </c>
      <c r="R18" s="677">
        <v>24336957.441985998</v>
      </c>
      <c r="S18" s="677">
        <v>0</v>
      </c>
      <c r="T18" s="677">
        <v>0</v>
      </c>
      <c r="U18" s="495"/>
    </row>
    <row r="19" spans="1:21" s="489" customFormat="1">
      <c r="A19" s="523" t="s">
        <v>805</v>
      </c>
      <c r="B19" s="526" t="s">
        <v>806</v>
      </c>
      <c r="C19" s="688">
        <v>20173724403.45834</v>
      </c>
      <c r="D19" s="677">
        <v>18695799209.257889</v>
      </c>
      <c r="E19" s="677">
        <v>84150020.345071003</v>
      </c>
      <c r="F19" s="677">
        <v>74066.848243999993</v>
      </c>
      <c r="G19" s="677">
        <v>822340269.20653605</v>
      </c>
      <c r="H19" s="677">
        <v>64167735.277657002</v>
      </c>
      <c r="I19" s="677">
        <v>16537717.228776</v>
      </c>
      <c r="J19" s="677">
        <v>19888833.986903999</v>
      </c>
      <c r="K19" s="677">
        <v>1526036.749329</v>
      </c>
      <c r="L19" s="677">
        <v>654848612.89067602</v>
      </c>
      <c r="M19" s="677">
        <v>104510013.85868999</v>
      </c>
      <c r="N19" s="677">
        <v>53182895.174745999</v>
      </c>
      <c r="O19" s="677">
        <v>67362926.837653995</v>
      </c>
      <c r="P19" s="677">
        <v>70199914.302571997</v>
      </c>
      <c r="Q19" s="677">
        <v>45021071.407840997</v>
      </c>
      <c r="R19" s="677">
        <v>39847971.130314</v>
      </c>
      <c r="S19" s="677">
        <v>956.22727199999997</v>
      </c>
      <c r="T19" s="677">
        <v>0</v>
      </c>
      <c r="U19" s="495"/>
    </row>
    <row r="20" spans="1:21" s="489" customFormat="1">
      <c r="A20" s="525" t="s">
        <v>807</v>
      </c>
      <c r="B20" s="525" t="s">
        <v>808</v>
      </c>
      <c r="C20" s="687">
        <v>19773211003.875095</v>
      </c>
      <c r="D20" s="677">
        <v>18304961848.657913</v>
      </c>
      <c r="E20" s="677">
        <v>81805556.046738997</v>
      </c>
      <c r="F20" s="677">
        <v>74060.048244000005</v>
      </c>
      <c r="G20" s="677">
        <v>819902119.60189497</v>
      </c>
      <c r="H20" s="677">
        <v>63942387.638680004</v>
      </c>
      <c r="I20" s="677">
        <v>16110844.508580999</v>
      </c>
      <c r="J20" s="677">
        <v>19873256.446104001</v>
      </c>
      <c r="K20" s="677">
        <v>1525957.769329</v>
      </c>
      <c r="L20" s="677">
        <v>648347035.61528695</v>
      </c>
      <c r="M20" s="677">
        <v>104087334.78286999</v>
      </c>
      <c r="N20" s="677">
        <v>52834775.120645002</v>
      </c>
      <c r="O20" s="677">
        <v>63506183.626464002</v>
      </c>
      <c r="P20" s="677">
        <v>70167119.232572004</v>
      </c>
      <c r="Q20" s="677">
        <v>44960826.089189999</v>
      </c>
      <c r="R20" s="677">
        <v>39614677.689287998</v>
      </c>
      <c r="S20" s="677">
        <v>0</v>
      </c>
      <c r="T20" s="677">
        <v>0</v>
      </c>
      <c r="U20" s="495"/>
    </row>
    <row r="21" spans="1:21" s="489" customFormat="1">
      <c r="A21" s="527">
        <v>1.4</v>
      </c>
      <c r="B21" s="568" t="s">
        <v>941</v>
      </c>
      <c r="C21" s="689">
        <v>207747987.78885001</v>
      </c>
      <c r="D21" s="677">
        <v>206208955.37213901</v>
      </c>
      <c r="E21" s="677">
        <v>0</v>
      </c>
      <c r="F21" s="677">
        <v>0</v>
      </c>
      <c r="G21" s="677">
        <v>609273.74219999998</v>
      </c>
      <c r="H21" s="677">
        <v>316870.83919999999</v>
      </c>
      <c r="I21" s="677">
        <v>22424.343000000001</v>
      </c>
      <c r="J21" s="677">
        <v>0</v>
      </c>
      <c r="K21" s="677">
        <v>0</v>
      </c>
      <c r="L21" s="677">
        <v>929758.67451100005</v>
      </c>
      <c r="M21" s="677">
        <v>0</v>
      </c>
      <c r="N21" s="677">
        <v>73662.22</v>
      </c>
      <c r="O21" s="677">
        <v>856096.45451099996</v>
      </c>
      <c r="P21" s="677">
        <v>0</v>
      </c>
      <c r="Q21" s="677">
        <v>0</v>
      </c>
      <c r="R21" s="677">
        <v>0</v>
      </c>
      <c r="S21" s="677">
        <v>0</v>
      </c>
      <c r="T21" s="677">
        <v>0</v>
      </c>
      <c r="U21" s="495"/>
    </row>
    <row r="22" spans="1:21" s="489" customFormat="1">
      <c r="A22" s="527">
        <v>1.5</v>
      </c>
      <c r="B22" s="568" t="s">
        <v>942</v>
      </c>
      <c r="C22" s="689">
        <v>22996334.965397</v>
      </c>
      <c r="D22" s="677">
        <v>22996334.965397</v>
      </c>
      <c r="E22" s="677">
        <v>0</v>
      </c>
      <c r="F22" s="677">
        <v>0</v>
      </c>
      <c r="G22" s="677">
        <v>0</v>
      </c>
      <c r="H22" s="677">
        <v>0</v>
      </c>
      <c r="I22" s="677">
        <v>0</v>
      </c>
      <c r="J22" s="677">
        <v>0</v>
      </c>
      <c r="K22" s="677">
        <v>0</v>
      </c>
      <c r="L22" s="677">
        <v>0</v>
      </c>
      <c r="M22" s="677">
        <v>0</v>
      </c>
      <c r="N22" s="677">
        <v>0</v>
      </c>
      <c r="O22" s="677">
        <v>0</v>
      </c>
      <c r="P22" s="677">
        <v>0</v>
      </c>
      <c r="Q22" s="677">
        <v>0</v>
      </c>
      <c r="R22" s="677">
        <v>0</v>
      </c>
      <c r="S22" s="677">
        <v>0</v>
      </c>
      <c r="T22" s="677">
        <v>0</v>
      </c>
      <c r="U22" s="495"/>
    </row>
    <row r="29" spans="1:21">
      <c r="C29" s="676"/>
      <c r="D29" s="676"/>
      <c r="E29" s="676"/>
      <c r="F29" s="676"/>
      <c r="G29" s="676"/>
      <c r="H29" s="676"/>
      <c r="I29" s="676"/>
      <c r="J29" s="676"/>
      <c r="K29" s="676"/>
      <c r="L29" s="676"/>
      <c r="M29" s="676"/>
      <c r="N29" s="676"/>
      <c r="O29" s="676"/>
      <c r="P29" s="676"/>
      <c r="Q29" s="676"/>
      <c r="R29" s="676"/>
      <c r="S29" s="676"/>
      <c r="T29" s="676"/>
    </row>
    <row r="30" spans="1:21">
      <c r="C30" s="676"/>
      <c r="D30" s="676"/>
      <c r="E30" s="676"/>
      <c r="F30" s="676"/>
      <c r="G30" s="676"/>
      <c r="H30" s="676"/>
      <c r="I30" s="676"/>
      <c r="J30" s="676"/>
      <c r="K30" s="676"/>
      <c r="L30" s="676"/>
      <c r="M30" s="676"/>
      <c r="N30" s="676"/>
      <c r="O30" s="676"/>
      <c r="P30" s="676"/>
      <c r="Q30" s="676"/>
      <c r="R30" s="676"/>
      <c r="S30" s="676"/>
      <c r="T30" s="676"/>
    </row>
    <row r="31" spans="1:21">
      <c r="C31" s="676"/>
      <c r="D31" s="676"/>
      <c r="E31" s="676"/>
      <c r="F31" s="676"/>
      <c r="G31" s="676"/>
      <c r="H31" s="676"/>
      <c r="I31" s="676"/>
      <c r="J31" s="676"/>
      <c r="K31" s="676"/>
      <c r="L31" s="676"/>
      <c r="M31" s="676"/>
      <c r="N31" s="676"/>
      <c r="O31" s="676"/>
      <c r="P31" s="676"/>
      <c r="Q31" s="676"/>
      <c r="R31" s="676"/>
      <c r="S31" s="676"/>
      <c r="T31" s="676"/>
    </row>
    <row r="32" spans="1:21">
      <c r="C32" s="676"/>
      <c r="D32" s="676"/>
      <c r="E32" s="676"/>
      <c r="F32" s="676"/>
      <c r="G32" s="676"/>
      <c r="H32" s="676"/>
      <c r="I32" s="676"/>
      <c r="J32" s="676"/>
      <c r="K32" s="676"/>
      <c r="L32" s="676"/>
      <c r="M32" s="676"/>
      <c r="N32" s="676"/>
      <c r="O32" s="676"/>
      <c r="P32" s="676"/>
      <c r="Q32" s="676"/>
      <c r="R32" s="676"/>
      <c r="S32" s="676"/>
      <c r="T32" s="676"/>
    </row>
    <row r="33" spans="3:20">
      <c r="C33" s="676"/>
      <c r="D33" s="676"/>
      <c r="E33" s="676"/>
      <c r="F33" s="676"/>
      <c r="G33" s="676"/>
      <c r="H33" s="676"/>
      <c r="I33" s="676"/>
      <c r="J33" s="676"/>
      <c r="K33" s="676"/>
      <c r="L33" s="676"/>
      <c r="M33" s="676"/>
      <c r="N33" s="676"/>
      <c r="O33" s="676"/>
      <c r="P33" s="676"/>
      <c r="Q33" s="676"/>
      <c r="R33" s="676"/>
      <c r="S33" s="676"/>
      <c r="T33" s="676"/>
    </row>
    <row r="34" spans="3:20">
      <c r="C34" s="676"/>
      <c r="D34" s="676"/>
      <c r="E34" s="676"/>
      <c r="F34" s="676"/>
      <c r="G34" s="676"/>
      <c r="H34" s="676"/>
      <c r="I34" s="676"/>
      <c r="J34" s="676"/>
      <c r="K34" s="676"/>
      <c r="L34" s="676"/>
      <c r="M34" s="676"/>
      <c r="N34" s="676"/>
      <c r="O34" s="676"/>
      <c r="P34" s="676"/>
      <c r="Q34" s="676"/>
      <c r="R34" s="676"/>
      <c r="S34" s="676"/>
      <c r="T34" s="676"/>
    </row>
    <row r="35" spans="3:20">
      <c r="C35" s="676"/>
      <c r="D35" s="676"/>
      <c r="E35" s="676"/>
      <c r="F35" s="676"/>
      <c r="G35" s="676"/>
      <c r="H35" s="676"/>
      <c r="I35" s="676"/>
      <c r="J35" s="676"/>
      <c r="K35" s="676"/>
      <c r="L35" s="676"/>
      <c r="M35" s="676"/>
      <c r="N35" s="676"/>
      <c r="O35" s="676"/>
      <c r="P35" s="676"/>
      <c r="Q35" s="676"/>
      <c r="R35" s="676"/>
      <c r="S35" s="676"/>
      <c r="T35" s="676"/>
    </row>
    <row r="36" spans="3:20">
      <c r="C36" s="676"/>
      <c r="D36" s="676"/>
      <c r="E36" s="676"/>
      <c r="F36" s="676"/>
      <c r="G36" s="676"/>
      <c r="H36" s="676"/>
      <c r="I36" s="676"/>
      <c r="J36" s="676"/>
      <c r="K36" s="676"/>
      <c r="L36" s="676"/>
      <c r="M36" s="676"/>
      <c r="N36" s="676"/>
      <c r="O36" s="676"/>
      <c r="P36" s="676"/>
      <c r="Q36" s="676"/>
      <c r="R36" s="676"/>
      <c r="S36" s="676"/>
      <c r="T36" s="676"/>
    </row>
    <row r="37" spans="3:20">
      <c r="C37" s="676"/>
      <c r="D37" s="676"/>
      <c r="E37" s="676"/>
      <c r="F37" s="676"/>
      <c r="G37" s="676"/>
      <c r="H37" s="676"/>
      <c r="I37" s="676"/>
      <c r="J37" s="676"/>
      <c r="K37" s="676"/>
      <c r="L37" s="676"/>
      <c r="M37" s="676"/>
      <c r="N37" s="676"/>
      <c r="O37" s="676"/>
      <c r="P37" s="676"/>
      <c r="Q37" s="676"/>
      <c r="R37" s="676"/>
      <c r="S37" s="676"/>
      <c r="T37" s="676"/>
    </row>
    <row r="38" spans="3:20">
      <c r="C38" s="676"/>
      <c r="D38" s="676"/>
      <c r="E38" s="676"/>
      <c r="F38" s="676"/>
      <c r="G38" s="676"/>
      <c r="H38" s="676"/>
      <c r="I38" s="676"/>
      <c r="J38" s="676"/>
      <c r="K38" s="676"/>
      <c r="L38" s="676"/>
      <c r="M38" s="676"/>
      <c r="N38" s="676"/>
      <c r="O38" s="676"/>
      <c r="P38" s="676"/>
      <c r="Q38" s="676"/>
      <c r="R38" s="676"/>
      <c r="S38" s="676"/>
      <c r="T38" s="676"/>
    </row>
    <row r="39" spans="3:20">
      <c r="C39" s="676"/>
      <c r="D39" s="676"/>
      <c r="E39" s="676"/>
      <c r="F39" s="676"/>
      <c r="G39" s="676"/>
      <c r="H39" s="676"/>
      <c r="I39" s="676"/>
      <c r="J39" s="676"/>
      <c r="K39" s="676"/>
      <c r="L39" s="676"/>
      <c r="M39" s="676"/>
      <c r="N39" s="676"/>
      <c r="O39" s="676"/>
      <c r="P39" s="676"/>
      <c r="Q39" s="676"/>
      <c r="R39" s="676"/>
      <c r="S39" s="676"/>
      <c r="T39" s="676"/>
    </row>
    <row r="40" spans="3:20">
      <c r="C40" s="676"/>
      <c r="D40" s="676"/>
      <c r="E40" s="676"/>
      <c r="F40" s="676"/>
      <c r="G40" s="676"/>
      <c r="H40" s="676"/>
      <c r="I40" s="676"/>
      <c r="J40" s="676"/>
      <c r="K40" s="676"/>
      <c r="L40" s="676"/>
      <c r="M40" s="676"/>
      <c r="N40" s="676"/>
      <c r="O40" s="676"/>
      <c r="P40" s="676"/>
      <c r="Q40" s="676"/>
      <c r="R40" s="676"/>
      <c r="S40" s="676"/>
      <c r="T40" s="676"/>
    </row>
    <row r="41" spans="3:20">
      <c r="C41" s="676"/>
      <c r="D41" s="676"/>
      <c r="E41" s="676"/>
      <c r="F41" s="676"/>
      <c r="G41" s="676"/>
      <c r="H41" s="676"/>
      <c r="I41" s="676"/>
      <c r="J41" s="676"/>
      <c r="K41" s="676"/>
      <c r="L41" s="676"/>
      <c r="M41" s="676"/>
      <c r="N41" s="676"/>
      <c r="O41" s="676"/>
      <c r="P41" s="676"/>
      <c r="Q41" s="676"/>
      <c r="R41" s="676"/>
      <c r="S41" s="676"/>
      <c r="T41" s="676"/>
    </row>
    <row r="42" spans="3:20">
      <c r="C42" s="676"/>
      <c r="D42" s="676"/>
      <c r="E42" s="676"/>
      <c r="F42" s="676"/>
      <c r="G42" s="676"/>
      <c r="H42" s="676"/>
      <c r="I42" s="676"/>
      <c r="J42" s="676"/>
      <c r="K42" s="676"/>
      <c r="L42" s="676"/>
      <c r="M42" s="676"/>
      <c r="N42" s="676"/>
      <c r="O42" s="676"/>
      <c r="P42" s="676"/>
      <c r="Q42" s="676"/>
      <c r="R42" s="676"/>
      <c r="S42" s="676"/>
      <c r="T42" s="676"/>
    </row>
    <row r="43" spans="3:20">
      <c r="C43" s="676"/>
      <c r="D43" s="676"/>
      <c r="E43" s="676"/>
      <c r="F43" s="676"/>
      <c r="G43" s="676"/>
      <c r="H43" s="676"/>
      <c r="I43" s="676"/>
      <c r="J43" s="676"/>
      <c r="K43" s="676"/>
      <c r="L43" s="676"/>
      <c r="M43" s="676"/>
      <c r="N43" s="676"/>
      <c r="O43" s="676"/>
      <c r="P43" s="676"/>
      <c r="Q43" s="676"/>
      <c r="R43" s="676"/>
      <c r="S43" s="676"/>
      <c r="T43" s="676"/>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zoomScale="85" zoomScaleNormal="85" workbookViewId="0">
      <selection activeCell="C7" sqref="C7:O33"/>
    </sheetView>
  </sheetViews>
  <sheetFormatPr defaultColWidth="9.140625" defaultRowHeight="12.75"/>
  <cols>
    <col min="1" max="1" width="11.85546875" style="467" bestFit="1" customWidth="1"/>
    <col min="2" max="2" width="93.42578125" style="467" customWidth="1"/>
    <col min="3" max="3" width="17" style="467" bestFit="1" customWidth="1"/>
    <col min="4" max="4" width="13.85546875" style="467" bestFit="1" customWidth="1"/>
    <col min="5" max="5" width="13.5703125" style="467" bestFit="1" customWidth="1"/>
    <col min="6" max="6" width="16.140625" style="532" bestFit="1" customWidth="1"/>
    <col min="7" max="7" width="10.85546875" style="532" bestFit="1" customWidth="1"/>
    <col min="8" max="8" width="11.42578125" style="467" bestFit="1" customWidth="1"/>
    <col min="9" max="9" width="11.85546875" style="467" bestFit="1" customWidth="1"/>
    <col min="10" max="10" width="13.42578125" style="532" bestFit="1" customWidth="1"/>
    <col min="11" max="11" width="12.42578125" style="532" bestFit="1" customWidth="1"/>
    <col min="12" max="12" width="16.140625" style="532" bestFit="1" customWidth="1"/>
    <col min="13" max="13" width="10.85546875" style="532" bestFit="1" customWidth="1"/>
    <col min="14" max="14" width="11.42578125" style="532" bestFit="1" customWidth="1"/>
    <col min="15" max="15" width="19" style="467" bestFit="1" customWidth="1"/>
    <col min="16" max="16384" width="9.140625" style="467"/>
  </cols>
  <sheetData>
    <row r="1" spans="1:15" s="723" customFormat="1" ht="13.5">
      <c r="A1" s="722" t="s">
        <v>188</v>
      </c>
      <c r="B1" s="712" t="str">
        <f>Info!C2</f>
        <v>სს თიბისი ბანკი</v>
      </c>
    </row>
    <row r="2" spans="1:15" s="723" customFormat="1">
      <c r="A2" s="722" t="s">
        <v>189</v>
      </c>
      <c r="B2" s="711">
        <f>'1. key ratios'!B2</f>
        <v>44742</v>
      </c>
    </row>
    <row r="3" spans="1:15">
      <c r="A3" s="469" t="s">
        <v>811</v>
      </c>
      <c r="F3" s="467"/>
      <c r="G3" s="467"/>
      <c r="J3" s="467"/>
      <c r="K3" s="467"/>
      <c r="L3" s="467"/>
      <c r="M3" s="467"/>
      <c r="N3" s="467"/>
    </row>
    <row r="4" spans="1:15">
      <c r="F4" s="467"/>
      <c r="G4" s="467"/>
      <c r="J4" s="467"/>
      <c r="K4" s="467"/>
      <c r="L4" s="467"/>
      <c r="M4" s="467"/>
      <c r="N4" s="467"/>
    </row>
    <row r="5" spans="1:15" ht="37.5" customHeight="1">
      <c r="A5" s="814" t="s">
        <v>812</v>
      </c>
      <c r="B5" s="815"/>
      <c r="C5" s="860" t="s">
        <v>813</v>
      </c>
      <c r="D5" s="861"/>
      <c r="E5" s="861"/>
      <c r="F5" s="861"/>
      <c r="G5" s="861"/>
      <c r="H5" s="862"/>
      <c r="I5" s="863" t="s">
        <v>814</v>
      </c>
      <c r="J5" s="864"/>
      <c r="K5" s="864"/>
      <c r="L5" s="864"/>
      <c r="M5" s="864"/>
      <c r="N5" s="865"/>
      <c r="O5" s="866" t="s">
        <v>684</v>
      </c>
    </row>
    <row r="6" spans="1:15" ht="39.6" customHeight="1">
      <c r="A6" s="818"/>
      <c r="B6" s="819"/>
      <c r="C6" s="528"/>
      <c r="D6" s="529" t="s">
        <v>815</v>
      </c>
      <c r="E6" s="529" t="s">
        <v>816</v>
      </c>
      <c r="F6" s="529" t="s">
        <v>817</v>
      </c>
      <c r="G6" s="529" t="s">
        <v>818</v>
      </c>
      <c r="H6" s="529" t="s">
        <v>819</v>
      </c>
      <c r="I6" s="530"/>
      <c r="J6" s="529" t="s">
        <v>815</v>
      </c>
      <c r="K6" s="529" t="s">
        <v>816</v>
      </c>
      <c r="L6" s="529" t="s">
        <v>817</v>
      </c>
      <c r="M6" s="529" t="s">
        <v>818</v>
      </c>
      <c r="N6" s="529" t="s">
        <v>819</v>
      </c>
      <c r="O6" s="867"/>
    </row>
    <row r="7" spans="1:15">
      <c r="A7" s="482">
        <v>1</v>
      </c>
      <c r="B7" s="490" t="s">
        <v>694</v>
      </c>
      <c r="C7" s="690">
        <v>289784615.97930002</v>
      </c>
      <c r="D7" s="674">
        <v>277708657.23930001</v>
      </c>
      <c r="E7" s="674">
        <v>3935956.0162999998</v>
      </c>
      <c r="F7" s="691">
        <v>6392423.9382999996</v>
      </c>
      <c r="G7" s="691">
        <v>1279756.4850999999</v>
      </c>
      <c r="H7" s="674">
        <v>467822.3003</v>
      </c>
      <c r="I7" s="674">
        <v>8973196.4707559999</v>
      </c>
      <c r="J7" s="691">
        <v>5554173.1447860003</v>
      </c>
      <c r="K7" s="691">
        <v>393595.60162999999</v>
      </c>
      <c r="L7" s="691">
        <v>1917727.1814900001</v>
      </c>
      <c r="M7" s="691">
        <v>639878.24254999997</v>
      </c>
      <c r="N7" s="691">
        <v>467822.3003</v>
      </c>
      <c r="O7" s="674">
        <v>0</v>
      </c>
    </row>
    <row r="8" spans="1:15">
      <c r="A8" s="482">
        <v>2</v>
      </c>
      <c r="B8" s="490" t="s">
        <v>695</v>
      </c>
      <c r="C8" s="690">
        <v>308342625.00459999</v>
      </c>
      <c r="D8" s="674">
        <v>303255908.2062</v>
      </c>
      <c r="E8" s="674">
        <v>1067313.1712</v>
      </c>
      <c r="F8" s="691">
        <v>2330380.8040999998</v>
      </c>
      <c r="G8" s="691">
        <v>1006972.2606</v>
      </c>
      <c r="H8" s="674">
        <v>682050.5625</v>
      </c>
      <c r="I8" s="674">
        <v>8056500.4152739998</v>
      </c>
      <c r="J8" s="691">
        <v>6065118.1641239999</v>
      </c>
      <c r="K8" s="691">
        <v>106731.31712000001</v>
      </c>
      <c r="L8" s="691">
        <v>699114.24123000004</v>
      </c>
      <c r="M8" s="691">
        <v>503486.13030000002</v>
      </c>
      <c r="N8" s="691">
        <v>682050.5625</v>
      </c>
      <c r="O8" s="674">
        <v>0</v>
      </c>
    </row>
    <row r="9" spans="1:15">
      <c r="A9" s="482">
        <v>3</v>
      </c>
      <c r="B9" s="490" t="s">
        <v>696</v>
      </c>
      <c r="C9" s="690">
        <v>127249220.4971</v>
      </c>
      <c r="D9" s="674">
        <v>126864436.75049999</v>
      </c>
      <c r="E9" s="674">
        <v>22624.45</v>
      </c>
      <c r="F9" s="692">
        <v>152397.37549999999</v>
      </c>
      <c r="G9" s="692">
        <v>7378.65</v>
      </c>
      <c r="H9" s="674">
        <v>202383.27110000001</v>
      </c>
      <c r="I9" s="674">
        <v>2791342.9887600001</v>
      </c>
      <c r="J9" s="692">
        <v>2537288.7350099999</v>
      </c>
      <c r="K9" s="692">
        <v>2262.4450000000002</v>
      </c>
      <c r="L9" s="692">
        <v>45719.212650000001</v>
      </c>
      <c r="M9" s="692">
        <v>3689.3249999999998</v>
      </c>
      <c r="N9" s="692">
        <v>202383.27110000001</v>
      </c>
      <c r="O9" s="674">
        <v>0</v>
      </c>
    </row>
    <row r="10" spans="1:15">
      <c r="A10" s="482">
        <v>4</v>
      </c>
      <c r="B10" s="490" t="s">
        <v>697</v>
      </c>
      <c r="C10" s="690">
        <v>663965110.68719995</v>
      </c>
      <c r="D10" s="674">
        <v>543529291.27419996</v>
      </c>
      <c r="E10" s="674">
        <v>72756142.651500002</v>
      </c>
      <c r="F10" s="692">
        <v>42621981.4014</v>
      </c>
      <c r="G10" s="692">
        <v>4760926.0288000004</v>
      </c>
      <c r="H10" s="674">
        <v>296769.33130000002</v>
      </c>
      <c r="I10" s="674">
        <v>33610026.856753998</v>
      </c>
      <c r="J10" s="692">
        <v>10870585.825484</v>
      </c>
      <c r="K10" s="692">
        <v>7275614.2651500003</v>
      </c>
      <c r="L10" s="692">
        <v>12786594.42042</v>
      </c>
      <c r="M10" s="692">
        <v>2380463.0144000002</v>
      </c>
      <c r="N10" s="692">
        <v>296769.33130000002</v>
      </c>
      <c r="O10" s="674">
        <v>0</v>
      </c>
    </row>
    <row r="11" spans="1:15">
      <c r="A11" s="482">
        <v>5</v>
      </c>
      <c r="B11" s="490" t="s">
        <v>698</v>
      </c>
      <c r="C11" s="690">
        <v>1034144112.2591</v>
      </c>
      <c r="D11" s="674">
        <v>858092754.98440003</v>
      </c>
      <c r="E11" s="674">
        <v>147885736.9122</v>
      </c>
      <c r="F11" s="692">
        <v>25140007.282000002</v>
      </c>
      <c r="G11" s="692">
        <v>2371965.5658</v>
      </c>
      <c r="H11" s="674">
        <v>653647.51470000006</v>
      </c>
      <c r="I11" s="674">
        <v>41332061.273107998</v>
      </c>
      <c r="J11" s="692">
        <v>17161855.099688001</v>
      </c>
      <c r="K11" s="692">
        <v>14788573.69122</v>
      </c>
      <c r="L11" s="692">
        <v>7542002.1846000003</v>
      </c>
      <c r="M11" s="692">
        <v>1185982.7829</v>
      </c>
      <c r="N11" s="692">
        <v>653647.51470000006</v>
      </c>
      <c r="O11" s="674">
        <v>0</v>
      </c>
    </row>
    <row r="12" spans="1:15">
      <c r="A12" s="482">
        <v>6</v>
      </c>
      <c r="B12" s="490" t="s">
        <v>699</v>
      </c>
      <c r="C12" s="690">
        <v>380757917.52710003</v>
      </c>
      <c r="D12" s="674">
        <v>309472377.46289998</v>
      </c>
      <c r="E12" s="674">
        <v>33798701.182999998</v>
      </c>
      <c r="F12" s="692">
        <v>13802804.565400001</v>
      </c>
      <c r="G12" s="692">
        <v>22359908.609900001</v>
      </c>
      <c r="H12" s="674">
        <v>1324125.7058999999</v>
      </c>
      <c r="I12" s="674">
        <v>26214239.048028</v>
      </c>
      <c r="J12" s="692">
        <v>6189447.5492580002</v>
      </c>
      <c r="K12" s="692">
        <v>3379870.1183000002</v>
      </c>
      <c r="L12" s="692">
        <v>4140841.36962</v>
      </c>
      <c r="M12" s="692">
        <v>11179954.304950001</v>
      </c>
      <c r="N12" s="692">
        <v>1324125.7058999999</v>
      </c>
      <c r="O12" s="674">
        <v>0</v>
      </c>
    </row>
    <row r="13" spans="1:15">
      <c r="A13" s="482">
        <v>7</v>
      </c>
      <c r="B13" s="490" t="s">
        <v>700</v>
      </c>
      <c r="C13" s="690">
        <v>458924071.41579998</v>
      </c>
      <c r="D13" s="674">
        <v>427957069.19520003</v>
      </c>
      <c r="E13" s="674">
        <v>4715878.5543</v>
      </c>
      <c r="F13" s="692">
        <v>22707548.107900001</v>
      </c>
      <c r="G13" s="692">
        <v>1944366.7893999999</v>
      </c>
      <c r="H13" s="674">
        <v>1599208.7690000001</v>
      </c>
      <c r="I13" s="674">
        <v>18414385.835404001</v>
      </c>
      <c r="J13" s="692">
        <v>8559141.3839040007</v>
      </c>
      <c r="K13" s="692">
        <v>471587.85543</v>
      </c>
      <c r="L13" s="692">
        <v>6812264.4323699996</v>
      </c>
      <c r="M13" s="692">
        <v>972183.39469999995</v>
      </c>
      <c r="N13" s="692">
        <v>1599208.7690000001</v>
      </c>
      <c r="O13" s="674">
        <v>0</v>
      </c>
    </row>
    <row r="14" spans="1:15">
      <c r="A14" s="482">
        <v>8</v>
      </c>
      <c r="B14" s="490" t="s">
        <v>701</v>
      </c>
      <c r="C14" s="690">
        <v>681095841.60319996</v>
      </c>
      <c r="D14" s="674">
        <v>661188703.85679996</v>
      </c>
      <c r="E14" s="674">
        <v>8919145.1535999998</v>
      </c>
      <c r="F14" s="692">
        <v>6911503.8945000004</v>
      </c>
      <c r="G14" s="692">
        <v>1911955.9367</v>
      </c>
      <c r="H14" s="674">
        <v>2164532.7615999999</v>
      </c>
      <c r="I14" s="674">
        <v>19309650.490796</v>
      </c>
      <c r="J14" s="692">
        <v>13223774.077136001</v>
      </c>
      <c r="K14" s="692">
        <v>891914.51535999996</v>
      </c>
      <c r="L14" s="692">
        <v>2073451.1683499999</v>
      </c>
      <c r="M14" s="692">
        <v>955977.96834999998</v>
      </c>
      <c r="N14" s="692">
        <v>2164532.7615999999</v>
      </c>
      <c r="O14" s="674">
        <v>0</v>
      </c>
    </row>
    <row r="15" spans="1:15">
      <c r="A15" s="482">
        <v>9</v>
      </c>
      <c r="B15" s="490" t="s">
        <v>702</v>
      </c>
      <c r="C15" s="690">
        <v>402438695.9659</v>
      </c>
      <c r="D15" s="674">
        <v>385499998.36879998</v>
      </c>
      <c r="E15" s="674">
        <v>7565233.0608999999</v>
      </c>
      <c r="F15" s="692">
        <v>3907849.9391999999</v>
      </c>
      <c r="G15" s="692">
        <v>4639290.0851999996</v>
      </c>
      <c r="H15" s="674">
        <v>826324.51179999998</v>
      </c>
      <c r="I15" s="674">
        <v>12784847.809626</v>
      </c>
      <c r="J15" s="692">
        <v>7709999.9673760002</v>
      </c>
      <c r="K15" s="692">
        <v>756523.30608999997</v>
      </c>
      <c r="L15" s="692">
        <v>1172354.9817600001</v>
      </c>
      <c r="M15" s="692">
        <v>2319645.0425999998</v>
      </c>
      <c r="N15" s="692">
        <v>826324.51179999998</v>
      </c>
      <c r="O15" s="674">
        <v>0</v>
      </c>
    </row>
    <row r="16" spans="1:15">
      <c r="A16" s="482">
        <v>10</v>
      </c>
      <c r="B16" s="490" t="s">
        <v>703</v>
      </c>
      <c r="C16" s="690">
        <v>165893138.1471</v>
      </c>
      <c r="D16" s="674">
        <v>162883878.09189999</v>
      </c>
      <c r="E16" s="674">
        <v>1643114.7106000001</v>
      </c>
      <c r="F16" s="692">
        <v>748555.86100000003</v>
      </c>
      <c r="G16" s="692">
        <v>125544.0555</v>
      </c>
      <c r="H16" s="674">
        <v>492045.42810000002</v>
      </c>
      <c r="I16" s="674">
        <v>4201373.2470479999</v>
      </c>
      <c r="J16" s="692">
        <v>3257677.5618380001</v>
      </c>
      <c r="K16" s="692">
        <v>164311.47106000001</v>
      </c>
      <c r="L16" s="692">
        <v>224566.75829999999</v>
      </c>
      <c r="M16" s="692">
        <v>62772.027750000001</v>
      </c>
      <c r="N16" s="692">
        <v>492045.42810000002</v>
      </c>
      <c r="O16" s="674">
        <v>0</v>
      </c>
    </row>
    <row r="17" spans="1:15">
      <c r="A17" s="482">
        <v>11</v>
      </c>
      <c r="B17" s="490" t="s">
        <v>704</v>
      </c>
      <c r="C17" s="690">
        <v>128542325.0543</v>
      </c>
      <c r="D17" s="674">
        <v>120176589.32269999</v>
      </c>
      <c r="E17" s="674">
        <v>541234.70010000002</v>
      </c>
      <c r="F17" s="692">
        <v>7061913.4839000003</v>
      </c>
      <c r="G17" s="692">
        <v>340096.49070000002</v>
      </c>
      <c r="H17" s="674">
        <v>422491.05690000003</v>
      </c>
      <c r="I17" s="674">
        <v>5168768.6038840003</v>
      </c>
      <c r="J17" s="692">
        <v>2403531.786454</v>
      </c>
      <c r="K17" s="692">
        <v>54123.470009999997</v>
      </c>
      <c r="L17" s="692">
        <v>2118574.0451699998</v>
      </c>
      <c r="M17" s="692">
        <v>170048.24535000001</v>
      </c>
      <c r="N17" s="692">
        <v>422491.05690000003</v>
      </c>
      <c r="O17" s="674">
        <v>0</v>
      </c>
    </row>
    <row r="18" spans="1:15">
      <c r="A18" s="482">
        <v>12</v>
      </c>
      <c r="B18" s="490" t="s">
        <v>705</v>
      </c>
      <c r="C18" s="690">
        <v>1340242404.5718999</v>
      </c>
      <c r="D18" s="674">
        <v>1277621519.0840001</v>
      </c>
      <c r="E18" s="674">
        <v>22440132.1829</v>
      </c>
      <c r="F18" s="692">
        <v>29843994.621199999</v>
      </c>
      <c r="G18" s="692">
        <v>4327598.0872999998</v>
      </c>
      <c r="H18" s="674">
        <v>6009160.5965</v>
      </c>
      <c r="I18" s="674">
        <v>44922601.626479998</v>
      </c>
      <c r="J18" s="692">
        <v>25552430.381680001</v>
      </c>
      <c r="K18" s="692">
        <v>2244013.2182900002</v>
      </c>
      <c r="L18" s="692">
        <v>8953198.3863600008</v>
      </c>
      <c r="M18" s="692">
        <v>2163799.0436499999</v>
      </c>
      <c r="N18" s="692">
        <v>6009160.5965</v>
      </c>
      <c r="O18" s="674">
        <v>0</v>
      </c>
    </row>
    <row r="19" spans="1:15">
      <c r="A19" s="482">
        <v>13</v>
      </c>
      <c r="B19" s="490" t="s">
        <v>706</v>
      </c>
      <c r="C19" s="690">
        <v>562195964.40090001</v>
      </c>
      <c r="D19" s="674">
        <v>541433370.26250005</v>
      </c>
      <c r="E19" s="674">
        <v>6746971.1852000002</v>
      </c>
      <c r="F19" s="692">
        <v>8713593.2206999995</v>
      </c>
      <c r="G19" s="692">
        <v>2028608.8237000001</v>
      </c>
      <c r="H19" s="674">
        <v>3273420.9087999999</v>
      </c>
      <c r="I19" s="674">
        <v>18405167.810630001</v>
      </c>
      <c r="J19" s="692">
        <v>10828667.40525</v>
      </c>
      <c r="K19" s="692">
        <v>674697.11852000002</v>
      </c>
      <c r="L19" s="692">
        <v>2614077.9662100002</v>
      </c>
      <c r="M19" s="692">
        <v>1014304.41185</v>
      </c>
      <c r="N19" s="692">
        <v>3273420.9087999999</v>
      </c>
      <c r="O19" s="674">
        <v>0</v>
      </c>
    </row>
    <row r="20" spans="1:15">
      <c r="A20" s="482">
        <v>14</v>
      </c>
      <c r="B20" s="490" t="s">
        <v>707</v>
      </c>
      <c r="C20" s="690">
        <v>1255700782.6891</v>
      </c>
      <c r="D20" s="674">
        <v>997982072.36960006</v>
      </c>
      <c r="E20" s="674">
        <v>187634438.60769999</v>
      </c>
      <c r="F20" s="692">
        <v>67651882.055299997</v>
      </c>
      <c r="G20" s="692">
        <v>606572.83929999999</v>
      </c>
      <c r="H20" s="674">
        <v>1825816.8171999999</v>
      </c>
      <c r="I20" s="674">
        <v>61147753.161601998</v>
      </c>
      <c r="J20" s="692">
        <v>19959641.447392002</v>
      </c>
      <c r="K20" s="692">
        <v>18763443.860769998</v>
      </c>
      <c r="L20" s="692">
        <v>20295564.616590001</v>
      </c>
      <c r="M20" s="692">
        <v>303286.41965</v>
      </c>
      <c r="N20" s="692">
        <v>1825816.8171999999</v>
      </c>
      <c r="O20" s="674">
        <v>0</v>
      </c>
    </row>
    <row r="21" spans="1:15">
      <c r="A21" s="482">
        <v>15</v>
      </c>
      <c r="B21" s="490" t="s">
        <v>708</v>
      </c>
      <c r="C21" s="690">
        <v>322345643.24910003</v>
      </c>
      <c r="D21" s="674">
        <v>283819331.71039999</v>
      </c>
      <c r="E21" s="674">
        <v>10696555.253799999</v>
      </c>
      <c r="F21" s="692">
        <v>26817751.9027</v>
      </c>
      <c r="G21" s="692">
        <v>485659.49890000001</v>
      </c>
      <c r="H21" s="674">
        <v>526344.88329999999</v>
      </c>
      <c r="I21" s="674">
        <v>15560542.363148</v>
      </c>
      <c r="J21" s="692">
        <v>5676386.6342080003</v>
      </c>
      <c r="K21" s="692">
        <v>1069655.52538</v>
      </c>
      <c r="L21" s="692">
        <v>8045325.5708100004</v>
      </c>
      <c r="M21" s="692">
        <v>242829.74945</v>
      </c>
      <c r="N21" s="692">
        <v>526344.88329999999</v>
      </c>
      <c r="O21" s="674">
        <v>0</v>
      </c>
    </row>
    <row r="22" spans="1:15">
      <c r="A22" s="482">
        <v>16</v>
      </c>
      <c r="B22" s="490" t="s">
        <v>709</v>
      </c>
      <c r="C22" s="690">
        <v>172644364.0131</v>
      </c>
      <c r="D22" s="674">
        <v>166169925.90740001</v>
      </c>
      <c r="E22" s="674">
        <v>5521864.4298</v>
      </c>
      <c r="F22" s="692">
        <v>238566.1936</v>
      </c>
      <c r="G22" s="692">
        <v>154383.28469999999</v>
      </c>
      <c r="H22" s="674">
        <v>559624.19759999996</v>
      </c>
      <c r="I22" s="674">
        <v>4583970.6591579998</v>
      </c>
      <c r="J22" s="692">
        <v>3323398.5181479999</v>
      </c>
      <c r="K22" s="692">
        <v>552186.44298000005</v>
      </c>
      <c r="L22" s="692">
        <v>71569.858080000005</v>
      </c>
      <c r="M22" s="692">
        <v>77191.642349999995</v>
      </c>
      <c r="N22" s="692">
        <v>559624.19759999996</v>
      </c>
      <c r="O22" s="674">
        <v>0</v>
      </c>
    </row>
    <row r="23" spans="1:15">
      <c r="A23" s="482">
        <v>17</v>
      </c>
      <c r="B23" s="490" t="s">
        <v>710</v>
      </c>
      <c r="C23" s="690">
        <v>206404987.48710001</v>
      </c>
      <c r="D23" s="674">
        <v>158779781.847</v>
      </c>
      <c r="E23" s="674">
        <v>44036341.546300001</v>
      </c>
      <c r="F23" s="692">
        <v>3559906.6329999999</v>
      </c>
      <c r="G23" s="692">
        <v>15789.08</v>
      </c>
      <c r="H23" s="674">
        <v>13168.380800000001</v>
      </c>
      <c r="I23" s="674">
        <v>8668264.7022699993</v>
      </c>
      <c r="J23" s="692">
        <v>3175595.6369400001</v>
      </c>
      <c r="K23" s="692">
        <v>4403634.1546299998</v>
      </c>
      <c r="L23" s="692">
        <v>1067971.9898999999</v>
      </c>
      <c r="M23" s="692">
        <v>7894.54</v>
      </c>
      <c r="N23" s="692">
        <v>13168.380800000001</v>
      </c>
      <c r="O23" s="674">
        <v>0</v>
      </c>
    </row>
    <row r="24" spans="1:15">
      <c r="A24" s="482">
        <v>18</v>
      </c>
      <c r="B24" s="490" t="s">
        <v>711</v>
      </c>
      <c r="C24" s="690">
        <v>983833122.60940003</v>
      </c>
      <c r="D24" s="674">
        <v>948065871.60790002</v>
      </c>
      <c r="E24" s="674">
        <v>34183940.537299998</v>
      </c>
      <c r="F24" s="692">
        <v>224940.81</v>
      </c>
      <c r="G24" s="692">
        <v>1254363.82</v>
      </c>
      <c r="H24" s="674">
        <v>104005.8342</v>
      </c>
      <c r="I24" s="674">
        <v>23178381.473088</v>
      </c>
      <c r="J24" s="692">
        <v>18961317.432158001</v>
      </c>
      <c r="K24" s="692">
        <v>3418394.0537299998</v>
      </c>
      <c r="L24" s="692">
        <v>67482.243000000002</v>
      </c>
      <c r="M24" s="692">
        <v>627181.91</v>
      </c>
      <c r="N24" s="692">
        <v>104005.8342</v>
      </c>
      <c r="O24" s="674">
        <v>0</v>
      </c>
    </row>
    <row r="25" spans="1:15">
      <c r="A25" s="482">
        <v>19</v>
      </c>
      <c r="B25" s="490" t="s">
        <v>712</v>
      </c>
      <c r="C25" s="690">
        <v>87621420.101300001</v>
      </c>
      <c r="D25" s="674">
        <v>85450523.989700004</v>
      </c>
      <c r="E25" s="674">
        <v>86813.46</v>
      </c>
      <c r="F25" s="692">
        <v>1869914.7804</v>
      </c>
      <c r="G25" s="692">
        <v>173718.1673</v>
      </c>
      <c r="H25" s="674">
        <v>40449.7039</v>
      </c>
      <c r="I25" s="674">
        <v>2405975.0474640001</v>
      </c>
      <c r="J25" s="692">
        <v>1709010.479794</v>
      </c>
      <c r="K25" s="692">
        <v>8681.3459999999995</v>
      </c>
      <c r="L25" s="692">
        <v>560974.43411999999</v>
      </c>
      <c r="M25" s="692">
        <v>86859.08365</v>
      </c>
      <c r="N25" s="692">
        <v>40449.7039</v>
      </c>
      <c r="O25" s="674">
        <v>0</v>
      </c>
    </row>
    <row r="26" spans="1:15">
      <c r="A26" s="482">
        <v>20</v>
      </c>
      <c r="B26" s="490" t="s">
        <v>713</v>
      </c>
      <c r="C26" s="690">
        <v>491469674.611</v>
      </c>
      <c r="D26" s="674">
        <v>478369302.78539997</v>
      </c>
      <c r="E26" s="674">
        <v>6417737.1725000003</v>
      </c>
      <c r="F26" s="692">
        <v>4767821.4104000004</v>
      </c>
      <c r="G26" s="692">
        <v>1253235.0225</v>
      </c>
      <c r="H26" s="674">
        <v>661578.22019999998</v>
      </c>
      <c r="I26" s="674">
        <v>12927701.927528</v>
      </c>
      <c r="J26" s="692">
        <v>9567386.0557080004</v>
      </c>
      <c r="K26" s="692">
        <v>641773.71724999999</v>
      </c>
      <c r="L26" s="692">
        <v>1430346.4231199999</v>
      </c>
      <c r="M26" s="692">
        <v>626617.51124999998</v>
      </c>
      <c r="N26" s="692">
        <v>661578.22019999998</v>
      </c>
      <c r="O26" s="674">
        <v>0</v>
      </c>
    </row>
    <row r="27" spans="1:15">
      <c r="A27" s="482">
        <v>21</v>
      </c>
      <c r="B27" s="490" t="s">
        <v>714</v>
      </c>
      <c r="C27" s="690">
        <v>50596105.974100001</v>
      </c>
      <c r="D27" s="674">
        <v>49496572.427199997</v>
      </c>
      <c r="E27" s="674">
        <v>125511.2193</v>
      </c>
      <c r="F27" s="692">
        <v>348514.38020000001</v>
      </c>
      <c r="G27" s="692">
        <v>149578.85999999999</v>
      </c>
      <c r="H27" s="674">
        <v>475929.08740000002</v>
      </c>
      <c r="I27" s="674">
        <v>1657755.401934</v>
      </c>
      <c r="J27" s="692">
        <v>989931.44854400004</v>
      </c>
      <c r="K27" s="692">
        <v>12551.121929999999</v>
      </c>
      <c r="L27" s="692">
        <v>104554.31406</v>
      </c>
      <c r="M27" s="692">
        <v>74789.429999999993</v>
      </c>
      <c r="N27" s="692">
        <v>475929.08740000002</v>
      </c>
      <c r="O27" s="674">
        <v>0</v>
      </c>
    </row>
    <row r="28" spans="1:15">
      <c r="A28" s="482">
        <v>22</v>
      </c>
      <c r="B28" s="490" t="s">
        <v>715</v>
      </c>
      <c r="C28" s="690">
        <v>133371447.8758</v>
      </c>
      <c r="D28" s="674">
        <v>132318077.3936</v>
      </c>
      <c r="E28" s="674">
        <v>237751.6593</v>
      </c>
      <c r="F28" s="692">
        <v>694441.46</v>
      </c>
      <c r="G28" s="692">
        <v>104978.57</v>
      </c>
      <c r="H28" s="674">
        <v>16198.7929</v>
      </c>
      <c r="I28" s="674">
        <v>2947157.229702</v>
      </c>
      <c r="J28" s="692">
        <v>2646361.5478719999</v>
      </c>
      <c r="K28" s="692">
        <v>23775.165929999999</v>
      </c>
      <c r="L28" s="692">
        <v>208332.43799999999</v>
      </c>
      <c r="M28" s="692">
        <v>52489.285000000003</v>
      </c>
      <c r="N28" s="692">
        <v>16198.7929</v>
      </c>
      <c r="O28" s="674">
        <v>0</v>
      </c>
    </row>
    <row r="29" spans="1:15">
      <c r="A29" s="482">
        <v>23</v>
      </c>
      <c r="B29" s="490" t="s">
        <v>716</v>
      </c>
      <c r="C29" s="690">
        <v>3461987090.7981</v>
      </c>
      <c r="D29" s="674">
        <v>3251058689.3404999</v>
      </c>
      <c r="E29" s="674">
        <v>94130486.474199995</v>
      </c>
      <c r="F29" s="692">
        <v>86902682.777700007</v>
      </c>
      <c r="G29" s="692">
        <v>16859327.794799998</v>
      </c>
      <c r="H29" s="674">
        <v>13035904.4109</v>
      </c>
      <c r="I29" s="674">
        <v>121970595.57584</v>
      </c>
      <c r="J29" s="692">
        <v>65021173.786810003</v>
      </c>
      <c r="K29" s="692">
        <v>9413048.6474200003</v>
      </c>
      <c r="L29" s="692">
        <v>26070804.833310001</v>
      </c>
      <c r="M29" s="692">
        <v>8429663.8973999992</v>
      </c>
      <c r="N29" s="692">
        <v>13035904.4109</v>
      </c>
      <c r="O29" s="674">
        <v>0</v>
      </c>
    </row>
    <row r="30" spans="1:15">
      <c r="A30" s="482">
        <v>24</v>
      </c>
      <c r="B30" s="490" t="s">
        <v>717</v>
      </c>
      <c r="C30" s="690">
        <v>877953209.37179995</v>
      </c>
      <c r="D30" s="674">
        <v>845423539.89230001</v>
      </c>
      <c r="E30" s="674">
        <v>13685673.3354</v>
      </c>
      <c r="F30" s="692">
        <v>11218222.6162</v>
      </c>
      <c r="G30" s="692">
        <v>2397069.7000000002</v>
      </c>
      <c r="H30" s="674">
        <v>5228703.8278999999</v>
      </c>
      <c r="I30" s="674">
        <v>28069743.594145998</v>
      </c>
      <c r="J30" s="692">
        <v>16908470.797846001</v>
      </c>
      <c r="K30" s="692">
        <v>1368567.33354</v>
      </c>
      <c r="L30" s="692">
        <v>3365466.78486</v>
      </c>
      <c r="M30" s="692">
        <v>1198534.8500000001</v>
      </c>
      <c r="N30" s="692">
        <v>5228703.8278999999</v>
      </c>
      <c r="O30" s="674">
        <v>0</v>
      </c>
    </row>
    <row r="31" spans="1:15">
      <c r="A31" s="482">
        <v>25</v>
      </c>
      <c r="B31" s="490" t="s">
        <v>718</v>
      </c>
      <c r="C31" s="690">
        <v>1901974156.9317</v>
      </c>
      <c r="D31" s="674">
        <v>1786132908.6668</v>
      </c>
      <c r="E31" s="674">
        <v>34778858.461099997</v>
      </c>
      <c r="F31" s="692">
        <v>62146985.8829</v>
      </c>
      <c r="G31" s="692">
        <v>12465067.2037</v>
      </c>
      <c r="H31" s="674">
        <v>6450336.7171999998</v>
      </c>
      <c r="I31" s="674">
        <v>70527510.103366002</v>
      </c>
      <c r="J31" s="692">
        <v>35722658.173335999</v>
      </c>
      <c r="K31" s="692">
        <v>3477885.8461099998</v>
      </c>
      <c r="L31" s="692">
        <v>18644095.764869999</v>
      </c>
      <c r="M31" s="692">
        <v>6232533.6018500002</v>
      </c>
      <c r="N31" s="692">
        <v>6450336.7171999998</v>
      </c>
      <c r="O31" s="674">
        <v>0</v>
      </c>
    </row>
    <row r="32" spans="1:15">
      <c r="A32" s="482">
        <v>26</v>
      </c>
      <c r="B32" s="490" t="s">
        <v>820</v>
      </c>
      <c r="C32" s="690">
        <v>563925469.18879998</v>
      </c>
      <c r="D32" s="674">
        <v>505085858.08789998</v>
      </c>
      <c r="E32" s="674">
        <v>13331171.096000001</v>
      </c>
      <c r="F32" s="692">
        <v>20399534.271899998</v>
      </c>
      <c r="G32" s="692">
        <v>5143488.1873000003</v>
      </c>
      <c r="H32" s="674">
        <v>19965417.545699999</v>
      </c>
      <c r="I32" s="674">
        <v>40091856.192277998</v>
      </c>
      <c r="J32" s="692">
        <v>10101717.161758</v>
      </c>
      <c r="K32" s="692">
        <v>1333117.1096000001</v>
      </c>
      <c r="L32" s="692">
        <v>6119860.2815699996</v>
      </c>
      <c r="M32" s="692">
        <v>2571744.0936500002</v>
      </c>
      <c r="N32" s="692">
        <v>19965417.545699999</v>
      </c>
      <c r="O32" s="674">
        <v>0</v>
      </c>
    </row>
    <row r="33" spans="1:15">
      <c r="A33" s="482">
        <v>27</v>
      </c>
      <c r="B33" s="531" t="s">
        <v>68</v>
      </c>
      <c r="C33" s="693">
        <v>17053403518.013901</v>
      </c>
      <c r="D33" s="674">
        <v>15683837010.125099</v>
      </c>
      <c r="E33" s="674">
        <v>756905327.18449998</v>
      </c>
      <c r="F33" s="692">
        <v>457176119.66939998</v>
      </c>
      <c r="G33" s="692">
        <v>88167599.897200003</v>
      </c>
      <c r="H33" s="674">
        <v>67317461.137700006</v>
      </c>
      <c r="I33" s="677">
        <v>637921369.90807199</v>
      </c>
      <c r="J33" s="692">
        <v>313676740.20250201</v>
      </c>
      <c r="K33" s="692">
        <v>75690532.718449995</v>
      </c>
      <c r="L33" s="692">
        <v>137152835.90081999</v>
      </c>
      <c r="M33" s="692">
        <v>44083799.948600002</v>
      </c>
      <c r="N33" s="692">
        <v>67317461.137700006</v>
      </c>
      <c r="O33" s="674">
        <v>19704826.039999999</v>
      </c>
    </row>
    <row r="34" spans="1:15">
      <c r="A34" s="491"/>
      <c r="B34" s="491"/>
      <c r="C34" s="491"/>
      <c r="D34" s="491"/>
      <c r="E34" s="491"/>
      <c r="H34" s="491"/>
      <c r="I34" s="491"/>
      <c r="O34" s="491"/>
    </row>
    <row r="35" spans="1:15">
      <c r="A35" s="491"/>
      <c r="B35" s="493"/>
      <c r="C35" s="493"/>
      <c r="D35" s="491"/>
      <c r="E35" s="491"/>
      <c r="H35" s="491"/>
      <c r="I35" s="491"/>
      <c r="O35" s="491"/>
    </row>
    <row r="36" spans="1:15">
      <c r="A36" s="491"/>
      <c r="B36" s="491"/>
      <c r="C36" s="491"/>
      <c r="D36" s="491"/>
      <c r="E36" s="491"/>
      <c r="H36" s="491"/>
      <c r="I36" s="491"/>
      <c r="O36" s="491"/>
    </row>
    <row r="37" spans="1:15">
      <c r="A37" s="491"/>
      <c r="B37" s="491"/>
      <c r="C37" s="491"/>
      <c r="D37" s="491"/>
      <c r="E37" s="491"/>
      <c r="H37" s="491"/>
      <c r="I37" s="491"/>
      <c r="O37" s="491"/>
    </row>
    <row r="38" spans="1:15">
      <c r="A38" s="491"/>
      <c r="B38" s="491"/>
      <c r="C38" s="713"/>
      <c r="D38" s="713"/>
      <c r="E38" s="713"/>
      <c r="F38" s="713"/>
      <c r="G38" s="713"/>
      <c r="H38" s="713"/>
      <c r="I38" s="713"/>
      <c r="J38" s="713"/>
      <c r="K38" s="713"/>
      <c r="L38" s="713"/>
      <c r="M38" s="713"/>
      <c r="N38" s="713"/>
      <c r="O38" s="713"/>
    </row>
    <row r="39" spans="1:15">
      <c r="A39" s="491"/>
      <c r="B39" s="491"/>
      <c r="C39" s="713"/>
      <c r="D39" s="713"/>
      <c r="E39" s="713"/>
      <c r="F39" s="713"/>
      <c r="G39" s="713"/>
      <c r="H39" s="713"/>
      <c r="I39" s="713"/>
      <c r="J39" s="713"/>
      <c r="K39" s="713"/>
      <c r="L39" s="713"/>
      <c r="M39" s="713"/>
      <c r="N39" s="713"/>
      <c r="O39" s="713"/>
    </row>
    <row r="40" spans="1:15">
      <c r="A40" s="491"/>
      <c r="B40" s="491"/>
      <c r="C40" s="713"/>
      <c r="D40" s="713"/>
      <c r="E40" s="713"/>
      <c r="F40" s="713"/>
      <c r="G40" s="713"/>
      <c r="H40" s="713"/>
      <c r="I40" s="713"/>
      <c r="J40" s="713"/>
      <c r="K40" s="713"/>
      <c r="L40" s="713"/>
      <c r="M40" s="713"/>
      <c r="N40" s="713"/>
      <c r="O40" s="713"/>
    </row>
    <row r="41" spans="1:15">
      <c r="A41" s="494"/>
      <c r="B41" s="494"/>
      <c r="C41" s="713"/>
      <c r="D41" s="713"/>
      <c r="E41" s="713"/>
      <c r="F41" s="713"/>
      <c r="G41" s="713"/>
      <c r="H41" s="713"/>
      <c r="I41" s="713"/>
      <c r="J41" s="713"/>
      <c r="K41" s="713"/>
      <c r="L41" s="713"/>
      <c r="M41" s="713"/>
      <c r="N41" s="713"/>
      <c r="O41" s="713"/>
    </row>
    <row r="42" spans="1:15">
      <c r="A42" s="494"/>
      <c r="B42" s="494"/>
      <c r="C42" s="713"/>
      <c r="D42" s="713"/>
      <c r="E42" s="713"/>
      <c r="F42" s="713"/>
      <c r="G42" s="713"/>
      <c r="H42" s="713"/>
      <c r="I42" s="713"/>
      <c r="J42" s="713"/>
      <c r="K42" s="713"/>
      <c r="L42" s="713"/>
      <c r="M42" s="713"/>
      <c r="N42" s="713"/>
      <c r="O42" s="713"/>
    </row>
    <row r="43" spans="1:15">
      <c r="A43" s="491"/>
      <c r="B43" s="495"/>
      <c r="C43" s="713"/>
      <c r="D43" s="713"/>
      <c r="E43" s="713"/>
      <c r="F43" s="713"/>
      <c r="G43" s="713"/>
      <c r="H43" s="713"/>
      <c r="I43" s="713"/>
      <c r="J43" s="713"/>
      <c r="K43" s="713"/>
      <c r="L43" s="713"/>
      <c r="M43" s="713"/>
      <c r="N43" s="713"/>
      <c r="O43" s="713"/>
    </row>
    <row r="44" spans="1:15">
      <c r="A44" s="491"/>
      <c r="B44" s="495"/>
      <c r="C44" s="713"/>
      <c r="D44" s="713"/>
      <c r="E44" s="713"/>
      <c r="F44" s="713"/>
      <c r="G44" s="713"/>
      <c r="H44" s="713"/>
      <c r="I44" s="713"/>
      <c r="J44" s="713"/>
      <c r="K44" s="713"/>
      <c r="L44" s="713"/>
      <c r="M44" s="713"/>
      <c r="N44" s="713"/>
      <c r="O44" s="713"/>
    </row>
    <row r="45" spans="1:15">
      <c r="A45" s="491"/>
      <c r="B45" s="495"/>
      <c r="C45" s="713"/>
      <c r="D45" s="713"/>
      <c r="E45" s="713"/>
      <c r="F45" s="713"/>
      <c r="G45" s="713"/>
      <c r="H45" s="713"/>
      <c r="I45" s="713"/>
      <c r="J45" s="713"/>
      <c r="K45" s="713"/>
      <c r="L45" s="713"/>
      <c r="M45" s="713"/>
      <c r="N45" s="713"/>
      <c r="O45" s="713"/>
    </row>
    <row r="46" spans="1:15">
      <c r="A46" s="491"/>
      <c r="B46" s="491"/>
      <c r="C46" s="713"/>
      <c r="D46" s="713"/>
      <c r="E46" s="713"/>
      <c r="F46" s="713"/>
      <c r="G46" s="713"/>
      <c r="H46" s="713"/>
      <c r="I46" s="713"/>
      <c r="J46" s="713"/>
      <c r="K46" s="713"/>
      <c r="L46" s="713"/>
      <c r="M46" s="713"/>
      <c r="N46" s="713"/>
      <c r="O46" s="713"/>
    </row>
    <row r="47" spans="1:15">
      <c r="C47" s="713"/>
      <c r="D47" s="713"/>
      <c r="E47" s="713"/>
      <c r="F47" s="713"/>
      <c r="G47" s="713"/>
      <c r="H47" s="713"/>
      <c r="I47" s="713"/>
      <c r="J47" s="713"/>
      <c r="K47" s="713"/>
      <c r="L47" s="713"/>
      <c r="M47" s="713"/>
      <c r="N47" s="713"/>
      <c r="O47" s="713"/>
    </row>
    <row r="48" spans="1:15">
      <c r="C48" s="713"/>
      <c r="D48" s="713"/>
      <c r="E48" s="713"/>
      <c r="F48" s="713"/>
      <c r="G48" s="713"/>
      <c r="H48" s="713"/>
      <c r="I48" s="713"/>
      <c r="J48" s="713"/>
      <c r="K48" s="713"/>
      <c r="L48" s="713"/>
      <c r="M48" s="713"/>
      <c r="N48" s="713"/>
      <c r="O48" s="713"/>
    </row>
    <row r="49" spans="3:15">
      <c r="C49" s="713"/>
      <c r="D49" s="713"/>
      <c r="E49" s="713"/>
      <c r="F49" s="713"/>
      <c r="G49" s="713"/>
      <c r="H49" s="713"/>
      <c r="I49" s="713"/>
      <c r="J49" s="713"/>
      <c r="K49" s="713"/>
      <c r="L49" s="713"/>
      <c r="M49" s="713"/>
      <c r="N49" s="713"/>
      <c r="O49" s="713"/>
    </row>
    <row r="50" spans="3:15">
      <c r="C50" s="713"/>
      <c r="D50" s="713"/>
      <c r="E50" s="713"/>
      <c r="F50" s="713"/>
      <c r="G50" s="713"/>
      <c r="H50" s="713"/>
      <c r="I50" s="713"/>
      <c r="J50" s="713"/>
      <c r="K50" s="713"/>
      <c r="L50" s="713"/>
      <c r="M50" s="713"/>
      <c r="N50" s="713"/>
      <c r="O50" s="713"/>
    </row>
    <row r="51" spans="3:15">
      <c r="C51" s="713"/>
      <c r="D51" s="713"/>
      <c r="E51" s="713"/>
      <c r="F51" s="713"/>
      <c r="G51" s="713"/>
      <c r="H51" s="713"/>
      <c r="I51" s="713"/>
      <c r="J51" s="713"/>
      <c r="K51" s="713"/>
      <c r="L51" s="713"/>
      <c r="M51" s="713"/>
      <c r="N51" s="713"/>
      <c r="O51" s="713"/>
    </row>
    <row r="52" spans="3:15">
      <c r="C52" s="713"/>
      <c r="D52" s="713"/>
      <c r="E52" s="713"/>
      <c r="F52" s="713"/>
      <c r="G52" s="713"/>
      <c r="H52" s="713"/>
      <c r="I52" s="713"/>
      <c r="J52" s="713"/>
      <c r="K52" s="713"/>
      <c r="L52" s="713"/>
      <c r="M52" s="713"/>
      <c r="N52" s="713"/>
      <c r="O52" s="713"/>
    </row>
    <row r="53" spans="3:15">
      <c r="C53" s="713"/>
      <c r="D53" s="713"/>
      <c r="E53" s="713"/>
      <c r="F53" s="713"/>
      <c r="G53" s="713"/>
      <c r="H53" s="713"/>
      <c r="I53" s="713"/>
      <c r="J53" s="713"/>
      <c r="K53" s="713"/>
      <c r="L53" s="713"/>
      <c r="M53" s="713"/>
      <c r="N53" s="713"/>
      <c r="O53" s="713"/>
    </row>
    <row r="54" spans="3:15">
      <c r="C54" s="713"/>
      <c r="D54" s="713"/>
      <c r="E54" s="713"/>
      <c r="F54" s="713"/>
      <c r="G54" s="713"/>
      <c r="H54" s="713"/>
      <c r="I54" s="713"/>
      <c r="J54" s="713"/>
      <c r="K54" s="713"/>
      <c r="L54" s="713"/>
      <c r="M54" s="713"/>
      <c r="N54" s="713"/>
      <c r="O54" s="713"/>
    </row>
    <row r="55" spans="3:15">
      <c r="C55" s="713"/>
      <c r="D55" s="713"/>
      <c r="E55" s="713"/>
      <c r="F55" s="713"/>
      <c r="G55" s="713"/>
      <c r="H55" s="713"/>
      <c r="I55" s="713"/>
      <c r="J55" s="713"/>
      <c r="K55" s="713"/>
      <c r="L55" s="713"/>
      <c r="M55" s="713"/>
      <c r="N55" s="713"/>
      <c r="O55" s="713"/>
    </row>
    <row r="56" spans="3:15">
      <c r="C56" s="713"/>
      <c r="D56" s="713"/>
      <c r="E56" s="713"/>
      <c r="F56" s="713"/>
      <c r="G56" s="713"/>
      <c r="H56" s="713"/>
      <c r="I56" s="713"/>
      <c r="J56" s="713"/>
      <c r="K56" s="713"/>
      <c r="L56" s="713"/>
      <c r="M56" s="713"/>
      <c r="N56" s="713"/>
      <c r="O56" s="713"/>
    </row>
    <row r="57" spans="3:15">
      <c r="C57" s="713"/>
      <c r="D57" s="713"/>
      <c r="E57" s="713"/>
      <c r="F57" s="713"/>
      <c r="G57" s="713"/>
      <c r="H57" s="713"/>
      <c r="I57" s="713"/>
      <c r="J57" s="713"/>
      <c r="K57" s="713"/>
      <c r="L57" s="713"/>
      <c r="M57" s="713"/>
      <c r="N57" s="713"/>
      <c r="O57" s="713"/>
    </row>
    <row r="58" spans="3:15">
      <c r="C58" s="713"/>
      <c r="D58" s="713"/>
      <c r="E58" s="713"/>
      <c r="F58" s="713"/>
      <c r="G58" s="713"/>
      <c r="H58" s="713"/>
      <c r="I58" s="713"/>
      <c r="J58" s="713"/>
      <c r="K58" s="713"/>
      <c r="L58" s="713"/>
      <c r="M58" s="713"/>
      <c r="N58" s="713"/>
      <c r="O58" s="713"/>
    </row>
    <row r="59" spans="3:15">
      <c r="C59" s="713"/>
      <c r="D59" s="713"/>
      <c r="E59" s="713"/>
      <c r="F59" s="713"/>
      <c r="G59" s="713"/>
      <c r="H59" s="713"/>
      <c r="I59" s="713"/>
      <c r="J59" s="713"/>
      <c r="K59" s="713"/>
      <c r="L59" s="713"/>
      <c r="M59" s="713"/>
      <c r="N59" s="713"/>
      <c r="O59" s="713"/>
    </row>
    <row r="60" spans="3:15">
      <c r="C60" s="713"/>
      <c r="D60" s="713"/>
      <c r="E60" s="713"/>
      <c r="F60" s="713"/>
      <c r="G60" s="713"/>
      <c r="H60" s="713"/>
      <c r="I60" s="713"/>
      <c r="J60" s="713"/>
      <c r="K60" s="713"/>
      <c r="L60" s="713"/>
      <c r="M60" s="713"/>
      <c r="N60" s="713"/>
      <c r="O60" s="713"/>
    </row>
    <row r="61" spans="3:15">
      <c r="C61" s="713"/>
      <c r="D61" s="713"/>
      <c r="E61" s="713"/>
      <c r="F61" s="713"/>
      <c r="G61" s="713"/>
      <c r="H61" s="713"/>
      <c r="I61" s="713"/>
      <c r="J61" s="713"/>
      <c r="K61" s="713"/>
      <c r="L61" s="713"/>
      <c r="M61" s="713"/>
      <c r="N61" s="713"/>
      <c r="O61" s="713"/>
    </row>
    <row r="62" spans="3:15">
      <c r="C62" s="713"/>
      <c r="D62" s="713"/>
      <c r="E62" s="713"/>
      <c r="F62" s="713"/>
      <c r="G62" s="713"/>
      <c r="H62" s="713"/>
      <c r="I62" s="713"/>
      <c r="J62" s="713"/>
      <c r="K62" s="713"/>
      <c r="L62" s="713"/>
      <c r="M62" s="713"/>
      <c r="N62" s="713"/>
      <c r="O62" s="713"/>
    </row>
    <row r="63" spans="3:15">
      <c r="C63" s="713"/>
      <c r="D63" s="713"/>
      <c r="E63" s="713"/>
      <c r="F63" s="713"/>
      <c r="G63" s="713"/>
      <c r="H63" s="713"/>
      <c r="I63" s="713"/>
      <c r="J63" s="713"/>
      <c r="K63" s="713"/>
      <c r="L63" s="713"/>
      <c r="M63" s="713"/>
      <c r="N63" s="713"/>
      <c r="O63" s="713"/>
    </row>
    <row r="64" spans="3:15">
      <c r="C64" s="713"/>
      <c r="D64" s="713"/>
      <c r="E64" s="713"/>
      <c r="F64" s="713"/>
      <c r="G64" s="713"/>
      <c r="H64" s="713"/>
      <c r="I64" s="713"/>
      <c r="J64" s="713"/>
      <c r="K64" s="713"/>
      <c r="L64" s="713"/>
      <c r="M64" s="713"/>
      <c r="N64" s="713"/>
      <c r="O64" s="713"/>
    </row>
    <row r="65" spans="3:15">
      <c r="C65" s="713"/>
      <c r="D65" s="713"/>
      <c r="E65" s="713"/>
      <c r="F65" s="713"/>
      <c r="G65" s="713"/>
      <c r="H65" s="713"/>
      <c r="I65" s="713"/>
      <c r="J65" s="713"/>
      <c r="K65" s="713"/>
      <c r="L65" s="713"/>
      <c r="M65" s="713"/>
      <c r="N65" s="713"/>
      <c r="O65" s="713"/>
    </row>
    <row r="66" spans="3:15">
      <c r="C66" s="713"/>
      <c r="D66" s="713"/>
      <c r="E66" s="713"/>
      <c r="F66" s="713"/>
      <c r="G66" s="713"/>
      <c r="H66" s="713"/>
      <c r="I66" s="713"/>
      <c r="J66" s="713"/>
      <c r="K66" s="713"/>
      <c r="L66" s="713"/>
      <c r="M66" s="713"/>
      <c r="N66" s="713"/>
      <c r="O66" s="713"/>
    </row>
    <row r="67" spans="3:15">
      <c r="C67" s="713"/>
      <c r="D67" s="713"/>
      <c r="E67" s="713"/>
      <c r="F67" s="713"/>
      <c r="G67" s="713"/>
      <c r="H67" s="713"/>
      <c r="I67" s="713"/>
      <c r="J67" s="713"/>
      <c r="K67" s="713"/>
      <c r="L67" s="713"/>
      <c r="M67" s="713"/>
      <c r="N67" s="713"/>
      <c r="O67" s="713"/>
    </row>
    <row r="68" spans="3:15">
      <c r="C68" s="713"/>
      <c r="D68" s="713"/>
      <c r="E68" s="713"/>
      <c r="F68" s="713"/>
      <c r="G68" s="713"/>
      <c r="H68" s="713"/>
      <c r="I68" s="713"/>
      <c r="J68" s="713"/>
      <c r="K68" s="713"/>
      <c r="L68" s="713"/>
      <c r="M68" s="713"/>
      <c r="N68" s="713"/>
      <c r="O68" s="713"/>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85" zoomScaleNormal="85" workbookViewId="0">
      <selection activeCell="I28" sqref="I28"/>
    </sheetView>
  </sheetViews>
  <sheetFormatPr defaultColWidth="8.5703125" defaultRowHeight="12"/>
  <cols>
    <col min="1" max="1" width="11.85546875" style="533" bestFit="1" customWidth="1"/>
    <col min="2" max="2" width="83.5703125" style="533" customWidth="1"/>
    <col min="3" max="11" width="24.140625" style="533" customWidth="1"/>
    <col min="12" max="16384" width="8.5703125" style="533"/>
  </cols>
  <sheetData>
    <row r="1" spans="1:11" s="723" customFormat="1" ht="13.5">
      <c r="A1" s="722" t="s">
        <v>188</v>
      </c>
      <c r="B1" s="712" t="str">
        <f>Info!C2</f>
        <v>სს თიბისი ბანკი</v>
      </c>
    </row>
    <row r="2" spans="1:11" s="723" customFormat="1" ht="12.75">
      <c r="A2" s="722" t="s">
        <v>189</v>
      </c>
      <c r="B2" s="711">
        <f>'1. key ratios'!B2</f>
        <v>44742</v>
      </c>
    </row>
    <row r="3" spans="1:11" s="467" customFormat="1" ht="12.75">
      <c r="A3" s="469" t="s">
        <v>821</v>
      </c>
    </row>
    <row r="4" spans="1:11">
      <c r="C4" s="534" t="s">
        <v>671</v>
      </c>
      <c r="D4" s="534" t="s">
        <v>672</v>
      </c>
      <c r="E4" s="534" t="s">
        <v>673</v>
      </c>
      <c r="F4" s="534" t="s">
        <v>674</v>
      </c>
      <c r="G4" s="534" t="s">
        <v>675</v>
      </c>
      <c r="H4" s="534" t="s">
        <v>676</v>
      </c>
      <c r="I4" s="534" t="s">
        <v>677</v>
      </c>
      <c r="J4" s="534" t="s">
        <v>678</v>
      </c>
      <c r="K4" s="534" t="s">
        <v>679</v>
      </c>
    </row>
    <row r="5" spans="1:11" ht="104.1" customHeight="1">
      <c r="A5" s="868" t="s">
        <v>822</v>
      </c>
      <c r="B5" s="869"/>
      <c r="C5" s="471" t="s">
        <v>823</v>
      </c>
      <c r="D5" s="471" t="s">
        <v>809</v>
      </c>
      <c r="E5" s="471" t="s">
        <v>810</v>
      </c>
      <c r="F5" s="471" t="s">
        <v>824</v>
      </c>
      <c r="G5" s="471" t="s">
        <v>825</v>
      </c>
      <c r="H5" s="471" t="s">
        <v>826</v>
      </c>
      <c r="I5" s="471" t="s">
        <v>827</v>
      </c>
      <c r="J5" s="471" t="s">
        <v>828</v>
      </c>
      <c r="K5" s="471" t="s">
        <v>829</v>
      </c>
    </row>
    <row r="6" spans="1:11" ht="12.75">
      <c r="A6" s="482">
        <v>1</v>
      </c>
      <c r="B6" s="482" t="s">
        <v>830</v>
      </c>
      <c r="C6" s="674">
        <v>366316132.39978898</v>
      </c>
      <c r="D6" s="674">
        <v>130418991.11</v>
      </c>
      <c r="E6" s="674">
        <v>3543969.0292870002</v>
      </c>
      <c r="F6" s="674">
        <v>175875561.04765201</v>
      </c>
      <c r="G6" s="674">
        <v>11850679476.652168</v>
      </c>
      <c r="H6" s="674">
        <v>14175981.307856999</v>
      </c>
      <c r="I6" s="674">
        <v>897938592.12148905</v>
      </c>
      <c r="J6" s="674">
        <v>723219460.64679205</v>
      </c>
      <c r="K6" s="674">
        <v>2891235353.7130699</v>
      </c>
    </row>
    <row r="7" spans="1:11" ht="12.75">
      <c r="A7" s="482">
        <v>2</v>
      </c>
      <c r="B7" s="483" t="s">
        <v>831</v>
      </c>
      <c r="C7" s="674">
        <v>0</v>
      </c>
      <c r="D7" s="674">
        <v>0</v>
      </c>
      <c r="E7" s="674">
        <v>0</v>
      </c>
      <c r="F7" s="674">
        <v>0</v>
      </c>
      <c r="G7" s="674">
        <v>18993358.25</v>
      </c>
      <c r="H7" s="674">
        <v>0</v>
      </c>
      <c r="I7" s="674">
        <v>19998765.449999999</v>
      </c>
      <c r="J7" s="674">
        <v>0</v>
      </c>
      <c r="K7" s="674">
        <v>172345583.39274696</v>
      </c>
    </row>
    <row r="8" spans="1:11" ht="12.75">
      <c r="A8" s="482">
        <v>3</v>
      </c>
      <c r="B8" s="483" t="s">
        <v>781</v>
      </c>
      <c r="C8" s="674">
        <v>142415882.82924399</v>
      </c>
      <c r="D8" s="674">
        <v>0</v>
      </c>
      <c r="E8" s="674">
        <v>769252701.86625695</v>
      </c>
      <c r="F8" s="674">
        <v>0</v>
      </c>
      <c r="G8" s="674">
        <v>484768939.56762099</v>
      </c>
      <c r="H8" s="674">
        <v>0.34384500000000001</v>
      </c>
      <c r="I8" s="674">
        <v>240403914.63972101</v>
      </c>
      <c r="J8" s="674">
        <v>196756784.897113</v>
      </c>
      <c r="K8" s="674">
        <v>1233300667.0028911</v>
      </c>
    </row>
    <row r="9" spans="1:11" ht="12.75">
      <c r="A9" s="482">
        <v>4</v>
      </c>
      <c r="B9" s="515" t="s">
        <v>832</v>
      </c>
      <c r="C9" s="674">
        <v>158484.10497099999</v>
      </c>
      <c r="D9" s="674">
        <v>597522.39</v>
      </c>
      <c r="E9" s="674">
        <v>0</v>
      </c>
      <c r="F9" s="674">
        <v>1237048.6984399999</v>
      </c>
      <c r="G9" s="674">
        <v>445827368.17181402</v>
      </c>
      <c r="H9" s="674">
        <v>328468.90061700001</v>
      </c>
      <c r="I9" s="674">
        <v>21587965.842944</v>
      </c>
      <c r="J9" s="674">
        <v>20116266.253532998</v>
      </c>
      <c r="K9" s="674">
        <v>122808056.349923</v>
      </c>
    </row>
    <row r="10" spans="1:11" ht="12.75">
      <c r="A10" s="482">
        <v>5</v>
      </c>
      <c r="B10" s="535" t="s">
        <v>833</v>
      </c>
      <c r="C10" s="674">
        <v>0</v>
      </c>
      <c r="D10" s="674">
        <v>0</v>
      </c>
      <c r="E10" s="674">
        <v>0</v>
      </c>
      <c r="F10" s="674">
        <v>0</v>
      </c>
      <c r="G10" s="674">
        <v>0</v>
      </c>
      <c r="H10" s="674">
        <v>0</v>
      </c>
      <c r="I10" s="674">
        <v>0</v>
      </c>
      <c r="J10" s="674">
        <v>0</v>
      </c>
      <c r="K10" s="674">
        <v>0</v>
      </c>
    </row>
    <row r="11" spans="1:11" ht="12.75">
      <c r="A11" s="482">
        <v>6</v>
      </c>
      <c r="B11" s="535" t="s">
        <v>834</v>
      </c>
      <c r="C11" s="674">
        <v>1082539.1133999999</v>
      </c>
      <c r="D11" s="674">
        <v>0</v>
      </c>
      <c r="E11" s="674">
        <v>0</v>
      </c>
      <c r="F11" s="674">
        <v>0</v>
      </c>
      <c r="G11" s="674">
        <v>4493813.9451430002</v>
      </c>
      <c r="H11" s="674">
        <v>0</v>
      </c>
      <c r="I11" s="674">
        <v>2135788.5388870002</v>
      </c>
      <c r="J11" s="674">
        <v>8472486.4236389995</v>
      </c>
      <c r="K11" s="674">
        <v>-1.0690000000000001E-3</v>
      </c>
    </row>
    <row r="18" spans="3:11">
      <c r="C18" s="714"/>
      <c r="D18" s="714"/>
      <c r="E18" s="714"/>
      <c r="F18" s="714"/>
      <c r="G18" s="714"/>
      <c r="H18" s="714"/>
      <c r="I18" s="714"/>
      <c r="J18" s="714"/>
      <c r="K18" s="714"/>
    </row>
    <row r="19" spans="3:11">
      <c r="C19" s="714"/>
      <c r="D19" s="714"/>
      <c r="E19" s="714"/>
      <c r="F19" s="714"/>
      <c r="G19" s="714"/>
      <c r="H19" s="714"/>
      <c r="I19" s="714"/>
      <c r="J19" s="714"/>
      <c r="K19" s="714"/>
    </row>
    <row r="20" spans="3:11">
      <c r="C20" s="714"/>
      <c r="D20" s="714"/>
      <c r="E20" s="714"/>
      <c r="F20" s="714"/>
      <c r="G20" s="714"/>
      <c r="H20" s="714"/>
      <c r="I20" s="714"/>
      <c r="J20" s="714"/>
      <c r="K20" s="714"/>
    </row>
    <row r="21" spans="3:11">
      <c r="C21" s="714"/>
      <c r="D21" s="714"/>
      <c r="E21" s="714"/>
      <c r="F21" s="714"/>
      <c r="G21" s="714"/>
      <c r="H21" s="714"/>
      <c r="I21" s="714"/>
      <c r="J21" s="714"/>
      <c r="K21" s="714"/>
    </row>
    <row r="22" spans="3:11">
      <c r="C22" s="714"/>
      <c r="D22" s="714"/>
      <c r="E22" s="714"/>
      <c r="F22" s="714"/>
      <c r="G22" s="714"/>
      <c r="H22" s="714"/>
      <c r="I22" s="714"/>
      <c r="J22" s="714"/>
      <c r="K22" s="714"/>
    </row>
    <row r="23" spans="3:11">
      <c r="C23" s="714"/>
      <c r="D23" s="714"/>
      <c r="E23" s="714"/>
      <c r="F23" s="714"/>
      <c r="G23" s="714"/>
      <c r="H23" s="714"/>
      <c r="I23" s="714"/>
      <c r="J23" s="714"/>
      <c r="K23" s="714"/>
    </row>
    <row r="24" spans="3:11">
      <c r="C24" s="714"/>
      <c r="D24" s="714"/>
      <c r="E24" s="714"/>
      <c r="F24" s="714"/>
      <c r="G24" s="714"/>
      <c r="H24" s="714"/>
      <c r="I24" s="714"/>
      <c r="J24" s="714"/>
      <c r="K24" s="714"/>
    </row>
    <row r="25" spans="3:11">
      <c r="C25" s="714"/>
      <c r="D25" s="714"/>
      <c r="E25" s="714"/>
      <c r="F25" s="714"/>
      <c r="G25" s="714"/>
      <c r="H25" s="714"/>
      <c r="I25" s="714"/>
      <c r="J25" s="714"/>
      <c r="K25" s="714"/>
    </row>
    <row r="26" spans="3:11">
      <c r="C26" s="714"/>
      <c r="D26" s="714"/>
      <c r="E26" s="714"/>
      <c r="F26" s="714"/>
      <c r="G26" s="714"/>
      <c r="H26" s="714"/>
      <c r="I26" s="714"/>
      <c r="J26" s="714"/>
      <c r="K26" s="714"/>
    </row>
    <row r="27" spans="3:11">
      <c r="C27" s="714"/>
      <c r="D27" s="714"/>
      <c r="E27" s="714"/>
      <c r="F27" s="714"/>
      <c r="G27" s="714"/>
      <c r="H27" s="714"/>
      <c r="I27" s="714"/>
      <c r="J27" s="714"/>
      <c r="K27" s="714"/>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70" zoomScaleNormal="70" workbookViewId="0">
      <selection activeCell="C7" sqref="C7:S20"/>
    </sheetView>
  </sheetViews>
  <sheetFormatPr defaultRowHeight="15"/>
  <cols>
    <col min="1" max="1" width="10" bestFit="1" customWidth="1"/>
    <col min="2" max="2" width="71.7109375" customWidth="1"/>
    <col min="3" max="4" width="14.5703125" bestFit="1" customWidth="1"/>
    <col min="5" max="5" width="12.42578125" bestFit="1" customWidth="1"/>
    <col min="6" max="6" width="16.140625" bestFit="1" customWidth="1"/>
    <col min="7" max="8" width="12.28515625" bestFit="1" customWidth="1"/>
    <col min="9" max="9" width="13.140625" bestFit="1" customWidth="1"/>
    <col min="10" max="10" width="13.28515625" bestFit="1" customWidth="1"/>
    <col min="11" max="11" width="12.42578125" bestFit="1" customWidth="1"/>
    <col min="12" max="12" width="16.140625" bestFit="1" customWidth="1"/>
    <col min="13" max="14" width="12.28515625" bestFit="1" customWidth="1"/>
    <col min="15" max="15" width="18.140625" bestFit="1" customWidth="1"/>
    <col min="16" max="16" width="48" bestFit="1" customWidth="1"/>
    <col min="17" max="17" width="45.85546875" bestFit="1" customWidth="1"/>
    <col min="18" max="18" width="48" bestFit="1" customWidth="1"/>
    <col min="19" max="19" width="44.42578125" bestFit="1" customWidth="1"/>
  </cols>
  <sheetData>
    <row r="1" spans="1:19">
      <c r="A1" s="466" t="s">
        <v>188</v>
      </c>
      <c r="B1" s="732" t="str">
        <f>'1. key ratios'!B1</f>
        <v>სს თიბისი ბანკი</v>
      </c>
    </row>
    <row r="2" spans="1:19">
      <c r="A2" s="468" t="s">
        <v>189</v>
      </c>
      <c r="B2" s="470">
        <f>'1. key ratios'!B2</f>
        <v>44742</v>
      </c>
    </row>
    <row r="3" spans="1:19">
      <c r="A3" s="469" t="s">
        <v>990</v>
      </c>
      <c r="B3" s="467"/>
    </row>
    <row r="4" spans="1:19">
      <c r="A4" s="469"/>
      <c r="B4" s="467"/>
    </row>
    <row r="5" spans="1:19" ht="24" customHeight="1">
      <c r="A5" s="871" t="s">
        <v>991</v>
      </c>
      <c r="B5" s="871"/>
      <c r="C5" s="872" t="s">
        <v>784</v>
      </c>
      <c r="D5" s="872"/>
      <c r="E5" s="872"/>
      <c r="F5" s="872"/>
      <c r="G5" s="872"/>
      <c r="H5" s="872"/>
      <c r="I5" s="872" t="s">
        <v>992</v>
      </c>
      <c r="J5" s="872"/>
      <c r="K5" s="872"/>
      <c r="L5" s="872"/>
      <c r="M5" s="872"/>
      <c r="N5" s="872"/>
      <c r="O5" s="870" t="s">
        <v>993</v>
      </c>
      <c r="P5" s="870" t="s">
        <v>994</v>
      </c>
      <c r="Q5" s="870" t="s">
        <v>995</v>
      </c>
      <c r="R5" s="870" t="s">
        <v>996</v>
      </c>
      <c r="S5" s="870" t="s">
        <v>997</v>
      </c>
    </row>
    <row r="6" spans="1:19" ht="36" customHeight="1">
      <c r="A6" s="871"/>
      <c r="B6" s="871"/>
      <c r="C6" s="733"/>
      <c r="D6" s="529" t="s">
        <v>815</v>
      </c>
      <c r="E6" s="529" t="s">
        <v>816</v>
      </c>
      <c r="F6" s="529" t="s">
        <v>817</v>
      </c>
      <c r="G6" s="529" t="s">
        <v>818</v>
      </c>
      <c r="H6" s="529" t="s">
        <v>819</v>
      </c>
      <c r="I6" s="733"/>
      <c r="J6" s="529" t="s">
        <v>815</v>
      </c>
      <c r="K6" s="529" t="s">
        <v>816</v>
      </c>
      <c r="L6" s="529" t="s">
        <v>817</v>
      </c>
      <c r="M6" s="529" t="s">
        <v>818</v>
      </c>
      <c r="N6" s="529" t="s">
        <v>819</v>
      </c>
      <c r="O6" s="870"/>
      <c r="P6" s="870"/>
      <c r="Q6" s="870"/>
      <c r="R6" s="870"/>
      <c r="S6" s="870"/>
    </row>
    <row r="7" spans="1:19">
      <c r="A7" s="734">
        <v>1</v>
      </c>
      <c r="B7" s="735" t="s">
        <v>998</v>
      </c>
      <c r="C7" s="743">
        <v>40704351.1435</v>
      </c>
      <c r="D7" s="743">
        <v>38561449.995099999</v>
      </c>
      <c r="E7" s="743">
        <v>1026864.5797999999</v>
      </c>
      <c r="F7" s="743">
        <v>775008.44039999996</v>
      </c>
      <c r="G7" s="743">
        <v>324051.0282</v>
      </c>
      <c r="H7" s="743">
        <v>16977.099999999999</v>
      </c>
      <c r="I7" s="743">
        <v>1285420.6044000001</v>
      </c>
      <c r="J7" s="743">
        <v>771229.00029999996</v>
      </c>
      <c r="K7" s="743">
        <v>102686.45789999999</v>
      </c>
      <c r="L7" s="743">
        <v>232502.53210000001</v>
      </c>
      <c r="M7" s="743">
        <v>162025.5141</v>
      </c>
      <c r="N7" s="743">
        <v>16977.099999999999</v>
      </c>
      <c r="O7" s="743">
        <v>1085</v>
      </c>
      <c r="P7" s="746">
        <v>0.13122400000000001</v>
      </c>
      <c r="Q7" s="746">
        <v>0.21657599999999999</v>
      </c>
      <c r="R7" s="746">
        <v>0.126054</v>
      </c>
      <c r="S7" s="743">
        <v>48.194173999999997</v>
      </c>
    </row>
    <row r="8" spans="1:19">
      <c r="A8" s="734">
        <v>2</v>
      </c>
      <c r="B8" s="736" t="s">
        <v>999</v>
      </c>
      <c r="C8" s="743">
        <v>2097560501.674</v>
      </c>
      <c r="D8" s="743">
        <v>1931039473.6564</v>
      </c>
      <c r="E8" s="743">
        <v>44578965.865000002</v>
      </c>
      <c r="F8" s="743">
        <v>77857143.640300006</v>
      </c>
      <c r="G8" s="743">
        <v>26880970.1206</v>
      </c>
      <c r="H8" s="743">
        <v>17203948.3917</v>
      </c>
      <c r="I8" s="743">
        <v>97080262.603799999</v>
      </c>
      <c r="J8" s="743">
        <v>38620789.475900002</v>
      </c>
      <c r="K8" s="743">
        <v>4457896.5855999999</v>
      </c>
      <c r="L8" s="743">
        <v>23357143.092700001</v>
      </c>
      <c r="M8" s="743">
        <v>13440485.0579</v>
      </c>
      <c r="N8" s="743">
        <v>17203948.3917</v>
      </c>
      <c r="O8" s="743">
        <v>329260</v>
      </c>
      <c r="P8" s="746">
        <v>0.17780699999999999</v>
      </c>
      <c r="Q8" s="746">
        <v>0.218608</v>
      </c>
      <c r="R8" s="746">
        <v>0.15334700000000001</v>
      </c>
      <c r="S8" s="743">
        <v>53.744205999999998</v>
      </c>
    </row>
    <row r="9" spans="1:19">
      <c r="A9" s="734">
        <v>3</v>
      </c>
      <c r="B9" s="736" t="s">
        <v>1001</v>
      </c>
      <c r="C9" s="743">
        <v>0</v>
      </c>
      <c r="D9" s="743">
        <v>0</v>
      </c>
      <c r="E9" s="743">
        <v>0</v>
      </c>
      <c r="F9" s="743">
        <v>0</v>
      </c>
      <c r="G9" s="743">
        <v>0</v>
      </c>
      <c r="H9" s="743">
        <v>0</v>
      </c>
      <c r="I9" s="743">
        <v>0</v>
      </c>
      <c r="J9" s="743">
        <v>0</v>
      </c>
      <c r="K9" s="743">
        <v>0</v>
      </c>
      <c r="L9" s="743">
        <v>0</v>
      </c>
      <c r="M9" s="743">
        <v>0</v>
      </c>
      <c r="N9" s="743">
        <v>0</v>
      </c>
      <c r="O9" s="743">
        <v>0</v>
      </c>
      <c r="P9" s="746">
        <v>0</v>
      </c>
      <c r="Q9" s="746">
        <v>0</v>
      </c>
      <c r="R9" s="746">
        <v>0</v>
      </c>
      <c r="S9" s="743">
        <v>0</v>
      </c>
    </row>
    <row r="10" spans="1:19">
      <c r="A10" s="734">
        <v>4</v>
      </c>
      <c r="B10" s="736" t="s">
        <v>1002</v>
      </c>
      <c r="C10" s="743">
        <v>91259265.109999999</v>
      </c>
      <c r="D10" s="743">
        <v>85255965.359999999</v>
      </c>
      <c r="E10" s="743">
        <v>1508754.46</v>
      </c>
      <c r="F10" s="743">
        <v>2425996.41</v>
      </c>
      <c r="G10" s="743">
        <v>2066327.38</v>
      </c>
      <c r="H10" s="743">
        <v>2221.5</v>
      </c>
      <c r="I10" s="743">
        <v>3619178.8662</v>
      </c>
      <c r="J10" s="743">
        <v>1705119.3071999999</v>
      </c>
      <c r="K10" s="743">
        <v>150875.446</v>
      </c>
      <c r="L10" s="743">
        <v>727798.92299999995</v>
      </c>
      <c r="M10" s="743">
        <v>1033163.69</v>
      </c>
      <c r="N10" s="743">
        <v>2221.5</v>
      </c>
      <c r="O10" s="743">
        <v>106541</v>
      </c>
      <c r="P10" s="746">
        <v>7.0198999999999998E-2</v>
      </c>
      <c r="Q10" s="746">
        <v>0.23174800000000001</v>
      </c>
      <c r="R10" s="746">
        <v>7.1025000000000005E-2</v>
      </c>
      <c r="S10" s="743">
        <v>14.473610000000001</v>
      </c>
    </row>
    <row r="11" spans="1:19">
      <c r="A11" s="734">
        <v>5</v>
      </c>
      <c r="B11" s="736" t="s">
        <v>1003</v>
      </c>
      <c r="C11" s="743">
        <v>28278371.237399999</v>
      </c>
      <c r="D11" s="743">
        <v>26659828.847800002</v>
      </c>
      <c r="E11" s="743">
        <v>391496.2586</v>
      </c>
      <c r="F11" s="743">
        <v>1029006.7751</v>
      </c>
      <c r="G11" s="743">
        <v>189760.19589999999</v>
      </c>
      <c r="H11" s="743">
        <v>8279.16</v>
      </c>
      <c r="I11" s="743">
        <v>984207.49300000002</v>
      </c>
      <c r="J11" s="743">
        <v>533196.57669999998</v>
      </c>
      <c r="K11" s="743">
        <v>39149.625800000002</v>
      </c>
      <c r="L11" s="743">
        <v>308702.03259999998</v>
      </c>
      <c r="M11" s="743">
        <v>94880.097899999993</v>
      </c>
      <c r="N11" s="743">
        <v>8279.16</v>
      </c>
      <c r="O11" s="743">
        <v>24964</v>
      </c>
      <c r="P11" s="746">
        <v>0.17504500000000001</v>
      </c>
      <c r="Q11" s="746">
        <v>0.1847</v>
      </c>
      <c r="R11" s="746">
        <v>0.17460400000000001</v>
      </c>
      <c r="S11" s="743">
        <v>277.01937500000003</v>
      </c>
    </row>
    <row r="12" spans="1:19">
      <c r="A12" s="734">
        <v>6</v>
      </c>
      <c r="B12" s="736" t="s">
        <v>1004</v>
      </c>
      <c r="C12" s="743">
        <v>133607424.75</v>
      </c>
      <c r="D12" s="743">
        <v>120166275.95</v>
      </c>
      <c r="E12" s="743">
        <v>3236924.71</v>
      </c>
      <c r="F12" s="743">
        <v>6967665.8200000003</v>
      </c>
      <c r="G12" s="743">
        <v>2272221.4</v>
      </c>
      <c r="H12" s="743">
        <v>964336.87</v>
      </c>
      <c r="I12" s="743">
        <v>6917765.3059999999</v>
      </c>
      <c r="J12" s="743">
        <v>2403325.5189999999</v>
      </c>
      <c r="K12" s="743">
        <v>323692.47100000002</v>
      </c>
      <c r="L12" s="743">
        <v>2090299.746</v>
      </c>
      <c r="M12" s="743">
        <v>1136110.7</v>
      </c>
      <c r="N12" s="743">
        <v>964336.87</v>
      </c>
      <c r="O12" s="743">
        <v>116772</v>
      </c>
      <c r="P12" s="746">
        <v>0.338895</v>
      </c>
      <c r="Q12" s="746">
        <v>0.338895</v>
      </c>
      <c r="R12" s="746">
        <v>0.343061</v>
      </c>
      <c r="S12" s="743">
        <v>374.95017999999999</v>
      </c>
    </row>
    <row r="13" spans="1:19">
      <c r="A13" s="734">
        <v>7</v>
      </c>
      <c r="B13" s="736" t="s">
        <v>1005</v>
      </c>
      <c r="C13" s="743">
        <v>4235911377.8540001</v>
      </c>
      <c r="D13" s="743">
        <v>4038351249.7193999</v>
      </c>
      <c r="E13" s="743">
        <v>70025937.538200006</v>
      </c>
      <c r="F13" s="743">
        <v>93179427.0361</v>
      </c>
      <c r="G13" s="743">
        <v>6506763.3068000004</v>
      </c>
      <c r="H13" s="743">
        <v>27848000.2535</v>
      </c>
      <c r="I13" s="743">
        <v>146824828.76530001</v>
      </c>
      <c r="J13" s="743">
        <v>80767024.993100002</v>
      </c>
      <c r="K13" s="743">
        <v>7002593.7540999996</v>
      </c>
      <c r="L13" s="743">
        <v>27953828.111200001</v>
      </c>
      <c r="M13" s="743">
        <v>3253381.6534000002</v>
      </c>
      <c r="N13" s="743">
        <v>27848000.2535</v>
      </c>
      <c r="O13" s="743">
        <v>42229</v>
      </c>
      <c r="P13" s="746">
        <v>9.4924999999999995E-2</v>
      </c>
      <c r="Q13" s="746">
        <v>0.119743</v>
      </c>
      <c r="R13" s="746">
        <v>8.4001000000000006E-2</v>
      </c>
      <c r="S13" s="743">
        <v>136.44125500000001</v>
      </c>
    </row>
    <row r="14" spans="1:19">
      <c r="A14" s="742">
        <v>7.1</v>
      </c>
      <c r="B14" s="737" t="s">
        <v>1006</v>
      </c>
      <c r="C14" s="743">
        <v>3293675332.3119998</v>
      </c>
      <c r="D14" s="743">
        <v>3118349745.1587</v>
      </c>
      <c r="E14" s="743">
        <v>60895621.729800001</v>
      </c>
      <c r="F14" s="743">
        <v>83502571.650399998</v>
      </c>
      <c r="G14" s="743">
        <v>6122647.4944000002</v>
      </c>
      <c r="H14" s="743">
        <v>24804746.278700002</v>
      </c>
      <c r="I14" s="743">
        <v>121373398.59630001</v>
      </c>
      <c r="J14" s="743">
        <v>62366994.9014</v>
      </c>
      <c r="K14" s="743">
        <v>6089562.1732999999</v>
      </c>
      <c r="L14" s="743">
        <v>25050771.495700002</v>
      </c>
      <c r="M14" s="743">
        <v>3061323.7472000001</v>
      </c>
      <c r="N14" s="743">
        <v>24804746.278700002</v>
      </c>
      <c r="O14" s="743">
        <v>30093</v>
      </c>
      <c r="P14" s="746">
        <v>9.5320000000000002E-2</v>
      </c>
      <c r="Q14" s="746">
        <v>0.119935</v>
      </c>
      <c r="R14" s="746">
        <v>8.2642999999999994E-2</v>
      </c>
      <c r="S14" s="743">
        <v>136.57500999999999</v>
      </c>
    </row>
    <row r="15" spans="1:19" ht="25.5">
      <c r="A15" s="742">
        <v>7.2</v>
      </c>
      <c r="B15" s="737" t="s">
        <v>1007</v>
      </c>
      <c r="C15" s="743">
        <v>554515469.95089996</v>
      </c>
      <c r="D15" s="743">
        <v>542628172.96519995</v>
      </c>
      <c r="E15" s="743">
        <v>5733370.6432999996</v>
      </c>
      <c r="F15" s="743">
        <v>4919306.0252</v>
      </c>
      <c r="G15" s="743">
        <v>145884.70180000001</v>
      </c>
      <c r="H15" s="743">
        <v>1088735.6154</v>
      </c>
      <c r="I15" s="743">
        <v>14063370.297700001</v>
      </c>
      <c r="J15" s="743">
        <v>10852563.4597</v>
      </c>
      <c r="K15" s="743">
        <v>573337.06429999997</v>
      </c>
      <c r="L15" s="743">
        <v>1475791.8074</v>
      </c>
      <c r="M15" s="743">
        <v>72942.350900000005</v>
      </c>
      <c r="N15" s="743">
        <v>1088735.6154</v>
      </c>
      <c r="O15" s="743">
        <v>4405</v>
      </c>
      <c r="P15" s="746">
        <v>8.7878999999999999E-2</v>
      </c>
      <c r="Q15" s="746">
        <v>0.11250300000000001</v>
      </c>
      <c r="R15" s="746">
        <v>8.6619000000000002E-2</v>
      </c>
      <c r="S15" s="743">
        <v>137.045783</v>
      </c>
    </row>
    <row r="16" spans="1:19">
      <c r="A16" s="742">
        <v>7.3</v>
      </c>
      <c r="B16" s="737" t="s">
        <v>1008</v>
      </c>
      <c r="C16" s="743">
        <v>387720575.59109998</v>
      </c>
      <c r="D16" s="743">
        <v>377373331.59549999</v>
      </c>
      <c r="E16" s="743">
        <v>3396945.1650999999</v>
      </c>
      <c r="F16" s="743">
        <v>4757549.3605000004</v>
      </c>
      <c r="G16" s="743">
        <v>238231.11060000001</v>
      </c>
      <c r="H16" s="743">
        <v>1954518.3594</v>
      </c>
      <c r="I16" s="743">
        <v>11388059.871300001</v>
      </c>
      <c r="J16" s="743">
        <v>7547466.6320000002</v>
      </c>
      <c r="K16" s="743">
        <v>339694.51650000003</v>
      </c>
      <c r="L16" s="743">
        <v>1427264.8081</v>
      </c>
      <c r="M16" s="743">
        <v>119115.55530000001</v>
      </c>
      <c r="N16" s="743">
        <v>1954518.3594</v>
      </c>
      <c r="O16" s="743">
        <v>7731</v>
      </c>
      <c r="P16" s="746">
        <v>0.10434499999999999</v>
      </c>
      <c r="Q16" s="746">
        <v>0.13083800000000001</v>
      </c>
      <c r="R16" s="746">
        <v>9.1786999999999994E-2</v>
      </c>
      <c r="S16" s="743">
        <v>134.440414</v>
      </c>
    </row>
    <row r="17" spans="1:19">
      <c r="A17" s="734">
        <v>8</v>
      </c>
      <c r="B17" s="736" t="s">
        <v>1009</v>
      </c>
      <c r="C17" s="743">
        <v>69570158.417199999</v>
      </c>
      <c r="D17" s="743">
        <v>67707852.788200006</v>
      </c>
      <c r="E17" s="743">
        <v>467330.98109999998</v>
      </c>
      <c r="F17" s="743">
        <v>333967.70289999997</v>
      </c>
      <c r="G17" s="743">
        <v>116509.71580000001</v>
      </c>
      <c r="H17" s="743">
        <v>944497.22919999994</v>
      </c>
      <c r="I17" s="743">
        <v>2503832.5520000001</v>
      </c>
      <c r="J17" s="743">
        <v>1354157.0559</v>
      </c>
      <c r="K17" s="743">
        <v>46733.0982</v>
      </c>
      <c r="L17" s="743">
        <v>100190.3109</v>
      </c>
      <c r="M17" s="743">
        <v>58254.857799999998</v>
      </c>
      <c r="N17" s="743">
        <v>944497.22919999994</v>
      </c>
      <c r="O17" s="743">
        <v>52151</v>
      </c>
      <c r="P17" s="746">
        <v>0.148011</v>
      </c>
      <c r="Q17" s="746">
        <v>0.15904799999999999</v>
      </c>
      <c r="R17" s="746">
        <v>0.17548800000000001</v>
      </c>
      <c r="S17" s="743">
        <v>1.6800299999999999</v>
      </c>
    </row>
    <row r="18" spans="1:19">
      <c r="A18" s="738">
        <v>9</v>
      </c>
      <c r="B18" s="739" t="s">
        <v>1010</v>
      </c>
      <c r="C18" s="744">
        <v>0</v>
      </c>
      <c r="D18" s="744">
        <v>0</v>
      </c>
      <c r="E18" s="744">
        <v>0</v>
      </c>
      <c r="F18" s="744">
        <v>0</v>
      </c>
      <c r="G18" s="744">
        <v>0</v>
      </c>
      <c r="H18" s="744">
        <v>0</v>
      </c>
      <c r="I18" s="744">
        <v>0</v>
      </c>
      <c r="J18" s="744">
        <v>0</v>
      </c>
      <c r="K18" s="744">
        <v>0</v>
      </c>
      <c r="L18" s="744">
        <v>0</v>
      </c>
      <c r="M18" s="744">
        <v>0</v>
      </c>
      <c r="N18" s="744">
        <v>0</v>
      </c>
      <c r="O18" s="744">
        <v>0</v>
      </c>
      <c r="P18" s="747">
        <v>0</v>
      </c>
      <c r="Q18" s="747">
        <v>0</v>
      </c>
      <c r="R18" s="747">
        <v>0</v>
      </c>
      <c r="S18" s="744">
        <v>0</v>
      </c>
    </row>
    <row r="19" spans="1:19">
      <c r="A19" s="740">
        <v>10</v>
      </c>
      <c r="B19" s="741" t="s">
        <v>1011</v>
      </c>
      <c r="C19" s="745">
        <v>6696891450.1861</v>
      </c>
      <c r="D19" s="745">
        <v>6307742096.3169003</v>
      </c>
      <c r="E19" s="745">
        <v>121236274.3927</v>
      </c>
      <c r="F19" s="745">
        <v>182568215.82480001</v>
      </c>
      <c r="G19" s="745">
        <v>38356603.147299998</v>
      </c>
      <c r="H19" s="745">
        <v>46988260.5044</v>
      </c>
      <c r="I19" s="745">
        <v>259215496.19069999</v>
      </c>
      <c r="J19" s="745">
        <v>126154841.9281</v>
      </c>
      <c r="K19" s="745">
        <v>12123627.4386</v>
      </c>
      <c r="L19" s="745">
        <v>54770464.748499997</v>
      </c>
      <c r="M19" s="745">
        <v>19178301.5711</v>
      </c>
      <c r="N19" s="745">
        <v>46988260.5044</v>
      </c>
      <c r="O19" s="745">
        <v>673002</v>
      </c>
      <c r="P19" s="748">
        <v>0.16926099999999999</v>
      </c>
      <c r="Q19" s="748">
        <v>0.20083999999999999</v>
      </c>
      <c r="R19" s="748">
        <v>0.112301</v>
      </c>
      <c r="S19" s="745">
        <v>112.292998</v>
      </c>
    </row>
    <row r="20" spans="1:19" ht="25.5">
      <c r="A20" s="742">
        <v>10.1</v>
      </c>
      <c r="B20" s="737" t="s">
        <v>1000</v>
      </c>
      <c r="C20" s="743">
        <v>0</v>
      </c>
      <c r="D20" s="743">
        <v>0</v>
      </c>
      <c r="E20" s="743">
        <v>0</v>
      </c>
      <c r="F20" s="743">
        <v>0</v>
      </c>
      <c r="G20" s="743">
        <v>0</v>
      </c>
      <c r="H20" s="743">
        <v>0</v>
      </c>
      <c r="I20" s="743">
        <v>0</v>
      </c>
      <c r="J20" s="743">
        <v>0</v>
      </c>
      <c r="K20" s="743">
        <v>0</v>
      </c>
      <c r="L20" s="743">
        <v>0</v>
      </c>
      <c r="M20" s="743">
        <v>0</v>
      </c>
      <c r="N20" s="743">
        <v>0</v>
      </c>
      <c r="O20" s="743">
        <v>0</v>
      </c>
      <c r="P20" s="746">
        <v>0</v>
      </c>
      <c r="Q20" s="746">
        <v>0</v>
      </c>
      <c r="R20" s="746">
        <v>0</v>
      </c>
      <c r="S20" s="743">
        <v>0</v>
      </c>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O43"/>
  <sheetViews>
    <sheetView zoomScale="85" zoomScaleNormal="85" workbookViewId="0">
      <pane xSplit="1" ySplit="5" topLeftCell="B12" activePane="bottomRight" state="frozen"/>
      <selection pane="topRight"/>
      <selection pane="bottomLeft"/>
      <selection pane="bottomRight"/>
    </sheetView>
  </sheetViews>
  <sheetFormatPr defaultRowHeight="15"/>
  <cols>
    <col min="1" max="1" width="9.5703125" style="2" bestFit="1" customWidth="1"/>
    <col min="2" max="2" width="55.140625" style="2" bestFit="1" customWidth="1"/>
    <col min="3" max="5" width="17" style="2" bestFit="1" customWidth="1"/>
    <col min="6" max="6" width="16" style="2" bestFit="1" customWidth="1"/>
    <col min="7" max="8" width="17" style="2" bestFit="1" customWidth="1"/>
    <col min="9" max="10" width="11.5703125" bestFit="1" customWidth="1"/>
    <col min="11" max="11" width="13.42578125" bestFit="1" customWidth="1"/>
    <col min="12" max="12" width="11.5703125" bestFit="1" customWidth="1"/>
    <col min="13" max="14" width="13.42578125" bestFit="1" customWidth="1"/>
  </cols>
  <sheetData>
    <row r="1" spans="1:15" s="717" customFormat="1" ht="15.75">
      <c r="A1" s="182" t="s">
        <v>188</v>
      </c>
      <c r="B1" s="716" t="str">
        <f>Info!C2</f>
        <v>სს თიბისი ბანკი</v>
      </c>
      <c r="C1" s="716"/>
      <c r="D1" s="716"/>
      <c r="E1" s="716"/>
      <c r="F1" s="716"/>
      <c r="G1" s="716"/>
      <c r="H1" s="716"/>
    </row>
    <row r="2" spans="1:15" s="717" customFormat="1" ht="15.75">
      <c r="A2" s="182" t="s">
        <v>189</v>
      </c>
      <c r="B2" s="695">
        <f>'1. key ratios'!B2</f>
        <v>44742</v>
      </c>
      <c r="C2" s="716"/>
      <c r="D2" s="716"/>
      <c r="E2" s="716"/>
      <c r="F2" s="716"/>
      <c r="G2" s="716"/>
      <c r="H2" s="716"/>
    </row>
    <row r="3" spans="1:15" ht="15.75">
      <c r="A3" s="16"/>
    </row>
    <row r="4" spans="1:15" ht="16.5" thickBot="1">
      <c r="A4" s="30" t="s">
        <v>405</v>
      </c>
      <c r="B4" s="68" t="s">
        <v>243</v>
      </c>
      <c r="C4" s="30"/>
      <c r="D4" s="31"/>
      <c r="E4" s="31"/>
      <c r="F4" s="32"/>
      <c r="G4" s="32"/>
      <c r="H4" s="33" t="s">
        <v>93</v>
      </c>
    </row>
    <row r="5" spans="1:15" ht="15.75">
      <c r="A5" s="34"/>
      <c r="B5" s="35"/>
      <c r="C5" s="765" t="s">
        <v>194</v>
      </c>
      <c r="D5" s="766"/>
      <c r="E5" s="767"/>
      <c r="F5" s="765" t="s">
        <v>195</v>
      </c>
      <c r="G5" s="766"/>
      <c r="H5" s="768"/>
    </row>
    <row r="6" spans="1:15" ht="15.75">
      <c r="A6" s="36" t="s">
        <v>26</v>
      </c>
      <c r="B6" s="37" t="s">
        <v>153</v>
      </c>
      <c r="C6" s="614" t="s">
        <v>27</v>
      </c>
      <c r="D6" s="614" t="s">
        <v>94</v>
      </c>
      <c r="E6" s="614" t="s">
        <v>68</v>
      </c>
      <c r="F6" s="614" t="s">
        <v>27</v>
      </c>
      <c r="G6" s="614" t="s">
        <v>94</v>
      </c>
      <c r="H6" s="615" t="s">
        <v>68</v>
      </c>
    </row>
    <row r="7" spans="1:15" ht="15.75">
      <c r="A7" s="36">
        <v>1</v>
      </c>
      <c r="B7" s="38" t="s">
        <v>154</v>
      </c>
      <c r="C7" s="596">
        <v>348060993.51999998</v>
      </c>
      <c r="D7" s="596">
        <v>535346075.94</v>
      </c>
      <c r="E7" s="616">
        <v>883407069.46000004</v>
      </c>
      <c r="F7" s="597">
        <v>252128818.84999999</v>
      </c>
      <c r="G7" s="598">
        <v>547536765.81147397</v>
      </c>
      <c r="H7" s="617">
        <v>799665584.66147399</v>
      </c>
      <c r="I7" s="623"/>
      <c r="J7" s="623"/>
      <c r="K7" s="623"/>
      <c r="L7" s="623"/>
      <c r="M7" s="623"/>
      <c r="N7" s="623"/>
      <c r="O7" s="623"/>
    </row>
    <row r="8" spans="1:15" ht="15.75">
      <c r="A8" s="36">
        <v>2</v>
      </c>
      <c r="B8" s="38" t="s">
        <v>155</v>
      </c>
      <c r="C8" s="596">
        <v>403377385.73000002</v>
      </c>
      <c r="D8" s="596">
        <v>2113315940.8099999</v>
      </c>
      <c r="E8" s="616">
        <v>2516693326.54</v>
      </c>
      <c r="F8" s="597">
        <v>153464190.53</v>
      </c>
      <c r="G8" s="598">
        <v>2124736978.959928</v>
      </c>
      <c r="H8" s="617">
        <v>2278201169.4899282</v>
      </c>
      <c r="I8" s="623"/>
      <c r="J8" s="623"/>
      <c r="K8" s="623"/>
      <c r="L8" s="623"/>
      <c r="M8" s="623"/>
      <c r="N8" s="623"/>
    </row>
    <row r="9" spans="1:15" ht="15.75">
      <c r="A9" s="36">
        <v>3</v>
      </c>
      <c r="B9" s="38" t="s">
        <v>156</v>
      </c>
      <c r="C9" s="596">
        <v>3887878.57</v>
      </c>
      <c r="D9" s="596">
        <v>1354421126.6900001</v>
      </c>
      <c r="E9" s="616">
        <v>1358309005.26</v>
      </c>
      <c r="F9" s="597">
        <v>1581210.76</v>
      </c>
      <c r="G9" s="598">
        <v>398233914.57410103</v>
      </c>
      <c r="H9" s="617">
        <v>399815125.33410102</v>
      </c>
      <c r="I9" s="623"/>
      <c r="J9" s="623"/>
      <c r="K9" s="623"/>
      <c r="L9" s="623"/>
      <c r="M9" s="623"/>
      <c r="N9" s="623"/>
    </row>
    <row r="10" spans="1:15" ht="15.75">
      <c r="A10" s="36">
        <v>4</v>
      </c>
      <c r="B10" s="38" t="s">
        <v>185</v>
      </c>
      <c r="C10" s="596">
        <v>0</v>
      </c>
      <c r="D10" s="596">
        <v>0</v>
      </c>
      <c r="E10" s="616">
        <v>0</v>
      </c>
      <c r="F10" s="597">
        <v>0</v>
      </c>
      <c r="G10" s="598">
        <v>0</v>
      </c>
      <c r="H10" s="617">
        <v>0</v>
      </c>
      <c r="I10" s="623"/>
      <c r="J10" s="623"/>
      <c r="K10" s="623"/>
      <c r="L10" s="623"/>
      <c r="M10" s="623"/>
      <c r="N10" s="623"/>
    </row>
    <row r="11" spans="1:15" ht="15.75">
      <c r="A11" s="36">
        <v>5</v>
      </c>
      <c r="B11" s="38" t="s">
        <v>157</v>
      </c>
      <c r="C11" s="596">
        <v>1802532862.3299999</v>
      </c>
      <c r="D11" s="596">
        <v>117440426.156386</v>
      </c>
      <c r="E11" s="616">
        <v>1919973288.4863858</v>
      </c>
      <c r="F11" s="597">
        <v>1890324230.7661002</v>
      </c>
      <c r="G11" s="598">
        <v>112231258.28946</v>
      </c>
      <c r="H11" s="617">
        <v>2002555489.0555601</v>
      </c>
      <c r="I11" s="623"/>
      <c r="J11" s="623"/>
      <c r="K11" s="623"/>
      <c r="L11" s="623"/>
      <c r="M11" s="623"/>
      <c r="N11" s="623"/>
    </row>
    <row r="12" spans="1:15" ht="15.75">
      <c r="A12" s="36">
        <v>6.1</v>
      </c>
      <c r="B12" s="39" t="s">
        <v>158</v>
      </c>
      <c r="C12" s="596">
        <v>8247933137.2800007</v>
      </c>
      <c r="D12" s="596">
        <v>8805470380.7299995</v>
      </c>
      <c r="E12" s="616">
        <v>17053403518.01</v>
      </c>
      <c r="F12" s="597">
        <v>6534273108.9997606</v>
      </c>
      <c r="G12" s="598">
        <v>8428772672.2583637</v>
      </c>
      <c r="H12" s="617">
        <v>14963045781.258125</v>
      </c>
      <c r="I12" s="623"/>
      <c r="J12" s="623"/>
      <c r="K12" s="623"/>
      <c r="L12" s="623"/>
      <c r="M12" s="623"/>
      <c r="N12" s="623"/>
    </row>
    <row r="13" spans="1:15" ht="15.75">
      <c r="A13" s="36">
        <v>6.2</v>
      </c>
      <c r="B13" s="39" t="s">
        <v>159</v>
      </c>
      <c r="C13" s="596">
        <v>-293205505.02999997</v>
      </c>
      <c r="D13" s="596">
        <v>-364420690.93000001</v>
      </c>
      <c r="E13" s="616">
        <v>-657626195.96000004</v>
      </c>
      <c r="F13" s="597">
        <v>-290017035.77293903</v>
      </c>
      <c r="G13" s="598">
        <v>-470334581.64469099</v>
      </c>
      <c r="H13" s="617">
        <v>-760351617.41762996</v>
      </c>
      <c r="I13" s="623"/>
      <c r="J13" s="623"/>
      <c r="K13" s="623"/>
      <c r="L13" s="623"/>
      <c r="M13" s="623"/>
      <c r="N13" s="623"/>
    </row>
    <row r="14" spans="1:15" ht="15.75">
      <c r="A14" s="36">
        <v>6</v>
      </c>
      <c r="B14" s="38" t="s">
        <v>160</v>
      </c>
      <c r="C14" s="618">
        <v>7954727632.250001</v>
      </c>
      <c r="D14" s="618">
        <v>8441049689.7999992</v>
      </c>
      <c r="E14" s="618">
        <v>16395777322.049999</v>
      </c>
      <c r="F14" s="618">
        <v>6244256073.2268219</v>
      </c>
      <c r="G14" s="618">
        <v>7958438090.6136723</v>
      </c>
      <c r="H14" s="619">
        <v>14202694163.840494</v>
      </c>
      <c r="I14" s="623"/>
      <c r="J14" s="623"/>
      <c r="K14" s="623"/>
      <c r="L14" s="623"/>
      <c r="M14" s="623"/>
      <c r="N14" s="623"/>
    </row>
    <row r="15" spans="1:15" ht="15.75">
      <c r="A15" s="36">
        <v>7</v>
      </c>
      <c r="B15" s="38" t="s">
        <v>161</v>
      </c>
      <c r="C15" s="600">
        <v>155320158.5</v>
      </c>
      <c r="D15" s="600">
        <v>78467926.129999995</v>
      </c>
      <c r="E15" s="618">
        <v>233788084.63</v>
      </c>
      <c r="F15" s="602">
        <v>169252958.44</v>
      </c>
      <c r="G15" s="600">
        <v>126210657.0663778</v>
      </c>
      <c r="H15" s="619">
        <v>295463615.50637782</v>
      </c>
      <c r="I15" s="623"/>
      <c r="J15" s="623"/>
      <c r="K15" s="623"/>
      <c r="L15" s="623"/>
      <c r="M15" s="623"/>
      <c r="N15" s="623"/>
    </row>
    <row r="16" spans="1:15" ht="15.75">
      <c r="A16" s="36">
        <v>8</v>
      </c>
      <c r="B16" s="38" t="s">
        <v>162</v>
      </c>
      <c r="C16" s="600">
        <v>147638717.13999999</v>
      </c>
      <c r="D16" s="600">
        <v>0</v>
      </c>
      <c r="E16" s="618">
        <v>147638717.13999999</v>
      </c>
      <c r="F16" s="602">
        <v>99164266.26740016</v>
      </c>
      <c r="G16" s="600">
        <v>0</v>
      </c>
      <c r="H16" s="619">
        <v>99164266.26740016</v>
      </c>
      <c r="I16" s="623"/>
      <c r="J16" s="623"/>
      <c r="K16" s="623"/>
      <c r="L16" s="623"/>
      <c r="M16" s="623"/>
      <c r="N16" s="623"/>
    </row>
    <row r="17" spans="1:14" ht="15.75">
      <c r="A17" s="36">
        <v>9</v>
      </c>
      <c r="B17" s="38" t="s">
        <v>163</v>
      </c>
      <c r="C17" s="600">
        <v>26860729.560000002</v>
      </c>
      <c r="D17" s="600">
        <v>9466848.128339</v>
      </c>
      <c r="E17" s="618">
        <v>36327577.688339002</v>
      </c>
      <c r="F17" s="602">
        <v>26194942.560000002</v>
      </c>
      <c r="G17" s="600">
        <v>12063559.262787001</v>
      </c>
      <c r="H17" s="619">
        <v>38258501.822787002</v>
      </c>
      <c r="I17" s="623"/>
      <c r="J17" s="623"/>
      <c r="K17" s="623"/>
      <c r="L17" s="623"/>
      <c r="M17" s="623"/>
      <c r="N17" s="623"/>
    </row>
    <row r="18" spans="1:14" ht="15.75">
      <c r="A18" s="36">
        <v>10</v>
      </c>
      <c r="B18" s="38" t="s">
        <v>164</v>
      </c>
      <c r="C18" s="600">
        <v>734970543.10000002</v>
      </c>
      <c r="D18" s="600">
        <v>0</v>
      </c>
      <c r="E18" s="618">
        <v>734970543.10000002</v>
      </c>
      <c r="F18" s="602">
        <v>657959685.60000002</v>
      </c>
      <c r="G18" s="600">
        <v>0</v>
      </c>
      <c r="H18" s="619">
        <v>657959685.60000002</v>
      </c>
      <c r="I18" s="623"/>
      <c r="J18" s="623"/>
      <c r="K18" s="623"/>
      <c r="L18" s="623"/>
      <c r="M18" s="623"/>
      <c r="N18" s="623"/>
    </row>
    <row r="19" spans="1:14" ht="15.75">
      <c r="A19" s="36">
        <v>11</v>
      </c>
      <c r="B19" s="38" t="s">
        <v>165</v>
      </c>
      <c r="C19" s="600">
        <v>461554341.75999999</v>
      </c>
      <c r="D19" s="600">
        <v>99169183.299999997</v>
      </c>
      <c r="E19" s="618">
        <v>560723525.05999994</v>
      </c>
      <c r="F19" s="602">
        <v>423726965.90000004</v>
      </c>
      <c r="G19" s="600">
        <v>159518644.95614809</v>
      </c>
      <c r="H19" s="619">
        <v>583245610.85614812</v>
      </c>
      <c r="I19" s="623"/>
      <c r="J19" s="623"/>
      <c r="K19" s="623"/>
      <c r="L19" s="623"/>
      <c r="M19" s="623"/>
      <c r="N19" s="623"/>
    </row>
    <row r="20" spans="1:14" ht="15.75">
      <c r="A20" s="36">
        <v>12</v>
      </c>
      <c r="B20" s="40" t="s">
        <v>166</v>
      </c>
      <c r="C20" s="618">
        <v>12038931242.460001</v>
      </c>
      <c r="D20" s="618">
        <v>12748677216.954723</v>
      </c>
      <c r="E20" s="618">
        <v>24787608459.414726</v>
      </c>
      <c r="F20" s="618">
        <v>9918053342.900322</v>
      </c>
      <c r="G20" s="618">
        <v>11438969869.533947</v>
      </c>
      <c r="H20" s="619">
        <v>21357023212.434269</v>
      </c>
      <c r="I20" s="623"/>
      <c r="J20" s="623"/>
      <c r="K20" s="623"/>
      <c r="L20" s="623"/>
      <c r="M20" s="623"/>
      <c r="N20" s="623"/>
    </row>
    <row r="21" spans="1:14" ht="15.75">
      <c r="A21" s="36"/>
      <c r="B21" s="37" t="s">
        <v>183</v>
      </c>
      <c r="C21" s="620"/>
      <c r="D21" s="620"/>
      <c r="E21" s="620"/>
      <c r="F21" s="621"/>
      <c r="G21" s="620"/>
      <c r="H21" s="622"/>
      <c r="I21" s="623"/>
      <c r="J21" s="623"/>
      <c r="K21" s="623"/>
      <c r="L21" s="623"/>
      <c r="M21" s="623"/>
      <c r="N21" s="623"/>
    </row>
    <row r="22" spans="1:14" ht="15.75">
      <c r="A22" s="36">
        <v>13</v>
      </c>
      <c r="B22" s="38" t="s">
        <v>167</v>
      </c>
      <c r="C22" s="600">
        <v>3375985.36</v>
      </c>
      <c r="D22" s="600">
        <v>536668761.32999998</v>
      </c>
      <c r="E22" s="618">
        <v>540044746.68999994</v>
      </c>
      <c r="F22" s="602">
        <v>20484381.100000001</v>
      </c>
      <c r="G22" s="600">
        <v>133689508.39686099</v>
      </c>
      <c r="H22" s="619">
        <v>154173889.49686098</v>
      </c>
      <c r="I22" s="623"/>
      <c r="J22" s="623"/>
      <c r="K22" s="623"/>
      <c r="L22" s="623"/>
      <c r="M22" s="623"/>
      <c r="N22" s="623"/>
    </row>
    <row r="23" spans="1:14" ht="15.75">
      <c r="A23" s="36">
        <v>14</v>
      </c>
      <c r="B23" s="38" t="s">
        <v>168</v>
      </c>
      <c r="C23" s="600">
        <v>2033100661.5699999</v>
      </c>
      <c r="D23" s="600">
        <v>2749689024.7600002</v>
      </c>
      <c r="E23" s="618">
        <v>4782789686.3299999</v>
      </c>
      <c r="F23" s="602">
        <v>1803055474.1718001</v>
      </c>
      <c r="G23" s="600">
        <v>2092620191.1425228</v>
      </c>
      <c r="H23" s="619">
        <v>3895675665.3143229</v>
      </c>
      <c r="I23" s="623"/>
      <c r="J23" s="623"/>
      <c r="K23" s="623"/>
      <c r="L23" s="623"/>
      <c r="M23" s="623"/>
      <c r="N23" s="623"/>
    </row>
    <row r="24" spans="1:14" ht="15.75">
      <c r="A24" s="36">
        <v>15</v>
      </c>
      <c r="B24" s="38" t="s">
        <v>169</v>
      </c>
      <c r="C24" s="600">
        <v>1596285446.01</v>
      </c>
      <c r="D24" s="600">
        <v>3972717139.8200002</v>
      </c>
      <c r="E24" s="618">
        <v>5569002585.8299999</v>
      </c>
      <c r="F24" s="602">
        <v>1217045640.2248001</v>
      </c>
      <c r="G24" s="600">
        <v>3020108742.8186121</v>
      </c>
      <c r="H24" s="619">
        <v>4237154383.0434122</v>
      </c>
      <c r="I24" s="623"/>
      <c r="J24" s="623"/>
      <c r="K24" s="623"/>
      <c r="L24" s="623"/>
      <c r="M24" s="623"/>
      <c r="N24" s="623"/>
    </row>
    <row r="25" spans="1:14" ht="15.75">
      <c r="A25" s="36">
        <v>16</v>
      </c>
      <c r="B25" s="38" t="s">
        <v>170</v>
      </c>
      <c r="C25" s="600">
        <v>2550680123.25</v>
      </c>
      <c r="D25" s="600">
        <v>2662862572.7199998</v>
      </c>
      <c r="E25" s="618">
        <v>5213542695.9699993</v>
      </c>
      <c r="F25" s="602">
        <v>1499218911.2034001</v>
      </c>
      <c r="G25" s="600">
        <v>3430360644.3954535</v>
      </c>
      <c r="H25" s="619">
        <v>4929579555.5988541</v>
      </c>
      <c r="I25" s="623"/>
      <c r="J25" s="623"/>
      <c r="K25" s="623"/>
      <c r="L25" s="623"/>
      <c r="M25" s="623"/>
      <c r="N25" s="623"/>
    </row>
    <row r="26" spans="1:14" ht="15.75">
      <c r="A26" s="36">
        <v>17</v>
      </c>
      <c r="B26" s="38" t="s">
        <v>171</v>
      </c>
      <c r="C26" s="620">
        <v>0</v>
      </c>
      <c r="D26" s="620">
        <v>714644308.38999999</v>
      </c>
      <c r="E26" s="618">
        <v>714644308.38999999</v>
      </c>
      <c r="F26" s="621">
        <v>0</v>
      </c>
      <c r="G26" s="620">
        <v>942087974.51549995</v>
      </c>
      <c r="H26" s="619">
        <v>942087974.51549995</v>
      </c>
      <c r="I26" s="623"/>
      <c r="J26" s="623"/>
      <c r="K26" s="623"/>
      <c r="L26" s="623"/>
      <c r="M26" s="623"/>
      <c r="N26" s="623"/>
    </row>
    <row r="27" spans="1:14" ht="15.75">
      <c r="A27" s="36">
        <v>18</v>
      </c>
      <c r="B27" s="38" t="s">
        <v>172</v>
      </c>
      <c r="C27" s="600">
        <v>1758442307.2</v>
      </c>
      <c r="D27" s="600">
        <v>1048878119.3494999</v>
      </c>
      <c r="E27" s="618">
        <v>2807320426.5495</v>
      </c>
      <c r="F27" s="602">
        <v>2088000969.52</v>
      </c>
      <c r="G27" s="600">
        <v>955007829.66999996</v>
      </c>
      <c r="H27" s="619">
        <v>3043008799.1900001</v>
      </c>
      <c r="I27" s="623"/>
      <c r="J27" s="623"/>
      <c r="K27" s="623"/>
      <c r="L27" s="623"/>
      <c r="M27" s="623"/>
      <c r="N27" s="623"/>
    </row>
    <row r="28" spans="1:14" ht="15.75">
      <c r="A28" s="36">
        <v>19</v>
      </c>
      <c r="B28" s="38" t="s">
        <v>173</v>
      </c>
      <c r="C28" s="600">
        <v>168321742.16</v>
      </c>
      <c r="D28" s="600">
        <v>46730295.379999995</v>
      </c>
      <c r="E28" s="618">
        <v>215052037.53999999</v>
      </c>
      <c r="F28" s="602">
        <v>37384848.890000001</v>
      </c>
      <c r="G28" s="600">
        <v>47958631.741616897</v>
      </c>
      <c r="H28" s="619">
        <v>85343480.63161689</v>
      </c>
      <c r="I28" s="623"/>
      <c r="J28" s="623"/>
      <c r="K28" s="623"/>
      <c r="L28" s="623"/>
      <c r="M28" s="623"/>
      <c r="N28" s="623"/>
    </row>
    <row r="29" spans="1:14" ht="15.75">
      <c r="A29" s="36">
        <v>20</v>
      </c>
      <c r="B29" s="38" t="s">
        <v>95</v>
      </c>
      <c r="C29" s="600">
        <v>182874936.54999998</v>
      </c>
      <c r="D29" s="600">
        <v>202714715.30000001</v>
      </c>
      <c r="E29" s="618">
        <v>385589651.85000002</v>
      </c>
      <c r="F29" s="602">
        <v>150989125.2344</v>
      </c>
      <c r="G29" s="600">
        <v>195046273.82729822</v>
      </c>
      <c r="H29" s="619">
        <v>346035399.0616982</v>
      </c>
      <c r="I29" s="623"/>
      <c r="J29" s="623"/>
      <c r="K29" s="623"/>
      <c r="L29" s="623"/>
      <c r="M29" s="623"/>
      <c r="N29" s="623"/>
    </row>
    <row r="30" spans="1:14" ht="15.75">
      <c r="A30" s="36">
        <v>21</v>
      </c>
      <c r="B30" s="38" t="s">
        <v>174</v>
      </c>
      <c r="C30" s="600">
        <v>0</v>
      </c>
      <c r="D30" s="600">
        <v>1186497390</v>
      </c>
      <c r="E30" s="618">
        <v>1186497390</v>
      </c>
      <c r="F30" s="602">
        <v>0</v>
      </c>
      <c r="G30" s="600">
        <v>1055983330</v>
      </c>
      <c r="H30" s="619">
        <v>1055983330</v>
      </c>
      <c r="I30" s="623"/>
      <c r="J30" s="623"/>
      <c r="K30" s="623"/>
      <c r="L30" s="623"/>
      <c r="M30" s="623"/>
      <c r="N30" s="623"/>
    </row>
    <row r="31" spans="1:14" ht="15.75">
      <c r="A31" s="36">
        <v>22</v>
      </c>
      <c r="B31" s="40" t="s">
        <v>175</v>
      </c>
      <c r="C31" s="618">
        <v>8293081202.0999994</v>
      </c>
      <c r="D31" s="618">
        <v>13121402327.049498</v>
      </c>
      <c r="E31" s="618">
        <v>21414483529.149498</v>
      </c>
      <c r="F31" s="618">
        <v>6816179350.3444014</v>
      </c>
      <c r="G31" s="618">
        <v>11872863126.507864</v>
      </c>
      <c r="H31" s="619">
        <v>18689042476.852264</v>
      </c>
      <c r="I31" s="623"/>
      <c r="J31" s="623"/>
      <c r="K31" s="623"/>
      <c r="L31" s="623"/>
      <c r="M31" s="623"/>
      <c r="N31" s="623"/>
    </row>
    <row r="32" spans="1:14" ht="15.75">
      <c r="A32" s="36"/>
      <c r="B32" s="37" t="s">
        <v>184</v>
      </c>
      <c r="C32" s="620"/>
      <c r="D32" s="620"/>
      <c r="E32" s="600"/>
      <c r="F32" s="621"/>
      <c r="G32" s="620"/>
      <c r="H32" s="622"/>
      <c r="I32" s="623"/>
      <c r="J32" s="623"/>
      <c r="K32" s="623"/>
      <c r="L32" s="623"/>
      <c r="M32" s="623"/>
      <c r="N32" s="623"/>
    </row>
    <row r="33" spans="1:14" ht="15.75">
      <c r="A33" s="36">
        <v>23</v>
      </c>
      <c r="B33" s="38" t="s">
        <v>176</v>
      </c>
      <c r="C33" s="600">
        <v>21015907.600000001</v>
      </c>
      <c r="D33" s="620">
        <v>0</v>
      </c>
      <c r="E33" s="618">
        <v>21015907.600000001</v>
      </c>
      <c r="F33" s="602">
        <v>21015907.600000001</v>
      </c>
      <c r="G33" s="620">
        <v>0</v>
      </c>
      <c r="H33" s="619">
        <v>21015907.600000001</v>
      </c>
      <c r="I33" s="623"/>
      <c r="J33" s="623"/>
      <c r="K33" s="623"/>
      <c r="L33" s="623"/>
      <c r="M33" s="623"/>
      <c r="N33" s="623"/>
    </row>
    <row r="34" spans="1:14" ht="15.75">
      <c r="A34" s="36">
        <v>24</v>
      </c>
      <c r="B34" s="38" t="s">
        <v>177</v>
      </c>
      <c r="C34" s="600">
        <v>0</v>
      </c>
      <c r="D34" s="620">
        <v>0</v>
      </c>
      <c r="E34" s="618">
        <v>0</v>
      </c>
      <c r="F34" s="602">
        <v>0</v>
      </c>
      <c r="G34" s="620">
        <v>0</v>
      </c>
      <c r="H34" s="619">
        <v>0</v>
      </c>
      <c r="I34" s="623"/>
      <c r="J34" s="623"/>
      <c r="K34" s="623"/>
      <c r="L34" s="623"/>
      <c r="M34" s="623"/>
      <c r="N34" s="623"/>
    </row>
    <row r="35" spans="1:14" ht="15.75">
      <c r="A35" s="36">
        <v>25</v>
      </c>
      <c r="B35" s="39" t="s">
        <v>178</v>
      </c>
      <c r="C35" s="600">
        <v>0</v>
      </c>
      <c r="D35" s="620">
        <v>0</v>
      </c>
      <c r="E35" s="618">
        <v>0</v>
      </c>
      <c r="F35" s="602">
        <v>0</v>
      </c>
      <c r="G35" s="620">
        <v>0</v>
      </c>
      <c r="H35" s="619">
        <v>0</v>
      </c>
      <c r="I35" s="623"/>
      <c r="J35" s="623"/>
      <c r="K35" s="623"/>
      <c r="L35" s="623"/>
      <c r="M35" s="623"/>
      <c r="N35" s="623"/>
    </row>
    <row r="36" spans="1:14" ht="15.75">
      <c r="A36" s="36">
        <v>26</v>
      </c>
      <c r="B36" s="38" t="s">
        <v>179</v>
      </c>
      <c r="C36" s="600">
        <v>540141275.85000002</v>
      </c>
      <c r="D36" s="620">
        <v>0</v>
      </c>
      <c r="E36" s="618">
        <v>540141275.85000002</v>
      </c>
      <c r="F36" s="602">
        <v>519429096.88999999</v>
      </c>
      <c r="G36" s="620">
        <v>0</v>
      </c>
      <c r="H36" s="619">
        <v>519429096.88999999</v>
      </c>
      <c r="I36" s="623"/>
      <c r="J36" s="623"/>
      <c r="K36" s="623"/>
      <c r="L36" s="623"/>
      <c r="M36" s="623"/>
      <c r="N36" s="623"/>
    </row>
    <row r="37" spans="1:14" ht="15.75">
      <c r="A37" s="36">
        <v>27</v>
      </c>
      <c r="B37" s="38" t="s">
        <v>180</v>
      </c>
      <c r="C37" s="600">
        <v>0</v>
      </c>
      <c r="D37" s="620">
        <v>0</v>
      </c>
      <c r="E37" s="618">
        <v>0</v>
      </c>
      <c r="F37" s="602">
        <v>0</v>
      </c>
      <c r="G37" s="620">
        <v>0</v>
      </c>
      <c r="H37" s="619">
        <v>0</v>
      </c>
      <c r="I37" s="623"/>
      <c r="J37" s="623"/>
      <c r="K37" s="623"/>
      <c r="L37" s="623"/>
      <c r="M37" s="623"/>
      <c r="N37" s="623"/>
    </row>
    <row r="38" spans="1:14" ht="15.75">
      <c r="A38" s="36">
        <v>28</v>
      </c>
      <c r="B38" s="38" t="s">
        <v>181</v>
      </c>
      <c r="C38" s="600">
        <v>2811766111.9800005</v>
      </c>
      <c r="D38" s="620">
        <v>0</v>
      </c>
      <c r="E38" s="618">
        <v>2811766111.9800005</v>
      </c>
      <c r="F38" s="602">
        <v>2127327108.7137189</v>
      </c>
      <c r="G38" s="620">
        <v>0</v>
      </c>
      <c r="H38" s="619">
        <v>2127327108.7137189</v>
      </c>
      <c r="I38" s="623"/>
      <c r="J38" s="623"/>
      <c r="K38" s="623"/>
      <c r="L38" s="623"/>
      <c r="M38" s="623"/>
      <c r="N38" s="623"/>
    </row>
    <row r="39" spans="1:14" ht="15.75">
      <c r="A39" s="36">
        <v>29</v>
      </c>
      <c r="B39" s="38" t="s">
        <v>196</v>
      </c>
      <c r="C39" s="600">
        <v>201634.38</v>
      </c>
      <c r="D39" s="620">
        <v>0</v>
      </c>
      <c r="E39" s="618">
        <v>201634.38</v>
      </c>
      <c r="F39" s="602">
        <v>208621.71</v>
      </c>
      <c r="G39" s="620">
        <v>0</v>
      </c>
      <c r="H39" s="619">
        <v>208621.71</v>
      </c>
      <c r="I39" s="623"/>
      <c r="J39" s="623"/>
      <c r="K39" s="623"/>
      <c r="L39" s="623"/>
      <c r="M39" s="623"/>
      <c r="N39" s="623"/>
    </row>
    <row r="40" spans="1:14" ht="15.75">
      <c r="A40" s="36">
        <v>30</v>
      </c>
      <c r="B40" s="40" t="s">
        <v>182</v>
      </c>
      <c r="C40" s="600">
        <v>3373124929.8100004</v>
      </c>
      <c r="D40" s="620">
        <v>0</v>
      </c>
      <c r="E40" s="618">
        <v>3373124929.8100004</v>
      </c>
      <c r="F40" s="602">
        <v>2667980734.9137192</v>
      </c>
      <c r="G40" s="620">
        <v>0</v>
      </c>
      <c r="H40" s="619">
        <v>2667980734.9137192</v>
      </c>
      <c r="I40" s="623"/>
      <c r="J40" s="623"/>
      <c r="K40" s="623"/>
      <c r="L40" s="623"/>
      <c r="M40" s="623"/>
      <c r="N40" s="623"/>
    </row>
    <row r="41" spans="1:14" ht="16.5" thickBot="1">
      <c r="A41" s="41">
        <v>31</v>
      </c>
      <c r="B41" s="42" t="s">
        <v>197</v>
      </c>
      <c r="C41" s="605">
        <v>11666206131.91</v>
      </c>
      <c r="D41" s="605">
        <v>13121402327.049498</v>
      </c>
      <c r="E41" s="605">
        <v>24787608458.959496</v>
      </c>
      <c r="F41" s="605">
        <v>9484160085.2581215</v>
      </c>
      <c r="G41" s="605">
        <v>11872863126.507864</v>
      </c>
      <c r="H41" s="606">
        <v>21357023211.765984</v>
      </c>
      <c r="I41" s="623"/>
      <c r="J41" s="623"/>
      <c r="K41" s="623"/>
      <c r="L41" s="623"/>
      <c r="M41" s="623"/>
      <c r="N41" s="623"/>
    </row>
    <row r="43" spans="1:14">
      <c r="B43" s="4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5"/>
  <sheetViews>
    <sheetView topLeftCell="B186" zoomScale="85" zoomScaleNormal="85" workbookViewId="0">
      <selection activeCell="B72" sqref="B72:C72"/>
    </sheetView>
  </sheetViews>
  <sheetFormatPr defaultColWidth="43.5703125" defaultRowHeight="11.25"/>
  <cols>
    <col min="1" max="1" width="5.42578125" style="221" customWidth="1"/>
    <col min="2" max="2" width="66.140625" style="222" customWidth="1"/>
    <col min="3" max="3" width="131.42578125" style="223" customWidth="1"/>
    <col min="4" max="5" width="10.42578125" style="214" customWidth="1"/>
    <col min="6" max="16384" width="43.5703125" style="214"/>
  </cols>
  <sheetData>
    <row r="1" spans="1:3" ht="12.75" thickTop="1" thickBot="1">
      <c r="A1" s="879" t="s">
        <v>325</v>
      </c>
      <c r="B1" s="880"/>
      <c r="C1" s="881"/>
    </row>
    <row r="2" spans="1:3" ht="26.25" customHeight="1">
      <c r="A2" s="536"/>
      <c r="B2" s="882" t="s">
        <v>326</v>
      </c>
      <c r="C2" s="882"/>
    </row>
    <row r="3" spans="1:3" s="219" customFormat="1" ht="11.25" customHeight="1">
      <c r="A3" s="218"/>
      <c r="B3" s="882" t="s">
        <v>418</v>
      </c>
      <c r="C3" s="882"/>
    </row>
    <row r="4" spans="1:3" ht="12" customHeight="1" thickBot="1">
      <c r="A4" s="883" t="s">
        <v>422</v>
      </c>
      <c r="B4" s="884"/>
      <c r="C4" s="885"/>
    </row>
    <row r="5" spans="1:3" ht="12" thickTop="1">
      <c r="A5" s="215"/>
      <c r="B5" s="886" t="s">
        <v>327</v>
      </c>
      <c r="C5" s="887"/>
    </row>
    <row r="6" spans="1:3">
      <c r="A6" s="536"/>
      <c r="B6" s="873" t="s">
        <v>419</v>
      </c>
      <c r="C6" s="874"/>
    </row>
    <row r="7" spans="1:3">
      <c r="A7" s="536"/>
      <c r="B7" s="873" t="s">
        <v>328</v>
      </c>
      <c r="C7" s="874"/>
    </row>
    <row r="8" spans="1:3">
      <c r="A8" s="536"/>
      <c r="B8" s="873" t="s">
        <v>420</v>
      </c>
      <c r="C8" s="874"/>
    </row>
    <row r="9" spans="1:3">
      <c r="A9" s="536"/>
      <c r="B9" s="875" t="s">
        <v>421</v>
      </c>
      <c r="C9" s="876"/>
    </row>
    <row r="10" spans="1:3">
      <c r="A10" s="536"/>
      <c r="B10" s="877" t="s">
        <v>329</v>
      </c>
      <c r="C10" s="878" t="s">
        <v>329</v>
      </c>
    </row>
    <row r="11" spans="1:3">
      <c r="A11" s="536"/>
      <c r="B11" s="877" t="s">
        <v>330</v>
      </c>
      <c r="C11" s="878" t="s">
        <v>330</v>
      </c>
    </row>
    <row r="12" spans="1:3">
      <c r="A12" s="536"/>
      <c r="B12" s="877" t="s">
        <v>331</v>
      </c>
      <c r="C12" s="878" t="s">
        <v>331</v>
      </c>
    </row>
    <row r="13" spans="1:3">
      <c r="A13" s="536"/>
      <c r="B13" s="877" t="s">
        <v>332</v>
      </c>
      <c r="C13" s="878" t="s">
        <v>332</v>
      </c>
    </row>
    <row r="14" spans="1:3">
      <c r="A14" s="536"/>
      <c r="B14" s="877" t="s">
        <v>333</v>
      </c>
      <c r="C14" s="878" t="s">
        <v>333</v>
      </c>
    </row>
    <row r="15" spans="1:3" ht="21.75" customHeight="1">
      <c r="A15" s="536"/>
      <c r="B15" s="877" t="s">
        <v>334</v>
      </c>
      <c r="C15" s="878" t="s">
        <v>334</v>
      </c>
    </row>
    <row r="16" spans="1:3">
      <c r="A16" s="536"/>
      <c r="B16" s="877" t="s">
        <v>335</v>
      </c>
      <c r="C16" s="878" t="s">
        <v>336</v>
      </c>
    </row>
    <row r="17" spans="1:3">
      <c r="A17" s="536"/>
      <c r="B17" s="877" t="s">
        <v>337</v>
      </c>
      <c r="C17" s="878" t="s">
        <v>338</v>
      </c>
    </row>
    <row r="18" spans="1:3">
      <c r="A18" s="536"/>
      <c r="B18" s="877" t="s">
        <v>339</v>
      </c>
      <c r="C18" s="878" t="s">
        <v>340</v>
      </c>
    </row>
    <row r="19" spans="1:3">
      <c r="A19" s="536"/>
      <c r="B19" s="877" t="s">
        <v>341</v>
      </c>
      <c r="C19" s="878" t="s">
        <v>341</v>
      </c>
    </row>
    <row r="20" spans="1:3">
      <c r="A20" s="536"/>
      <c r="B20" s="877" t="s">
        <v>342</v>
      </c>
      <c r="C20" s="878" t="s">
        <v>342</v>
      </c>
    </row>
    <row r="21" spans="1:3">
      <c r="A21" s="536"/>
      <c r="B21" s="877" t="s">
        <v>343</v>
      </c>
      <c r="C21" s="878" t="s">
        <v>343</v>
      </c>
    </row>
    <row r="22" spans="1:3" ht="23.25" customHeight="1">
      <c r="A22" s="536"/>
      <c r="B22" s="877" t="s">
        <v>344</v>
      </c>
      <c r="C22" s="878" t="s">
        <v>345</v>
      </c>
    </row>
    <row r="23" spans="1:3">
      <c r="A23" s="536"/>
      <c r="B23" s="877" t="s">
        <v>346</v>
      </c>
      <c r="C23" s="878" t="s">
        <v>346</v>
      </c>
    </row>
    <row r="24" spans="1:3">
      <c r="A24" s="536"/>
      <c r="B24" s="877" t="s">
        <v>347</v>
      </c>
      <c r="C24" s="878" t="s">
        <v>348</v>
      </c>
    </row>
    <row r="25" spans="1:3" ht="12" thickBot="1">
      <c r="A25" s="216"/>
      <c r="B25" s="890" t="s">
        <v>349</v>
      </c>
      <c r="C25" s="891"/>
    </row>
    <row r="26" spans="1:3" ht="12.75" thickTop="1" thickBot="1">
      <c r="A26" s="883" t="s">
        <v>432</v>
      </c>
      <c r="B26" s="884"/>
      <c r="C26" s="885"/>
    </row>
    <row r="27" spans="1:3" ht="12.75" thickTop="1" thickBot="1">
      <c r="A27" s="217"/>
      <c r="B27" s="892" t="s">
        <v>350</v>
      </c>
      <c r="C27" s="893"/>
    </row>
    <row r="28" spans="1:3" ht="12.75" thickTop="1" thickBot="1">
      <c r="A28" s="883" t="s">
        <v>423</v>
      </c>
      <c r="B28" s="884"/>
      <c r="C28" s="885"/>
    </row>
    <row r="29" spans="1:3" ht="12" thickTop="1">
      <c r="A29" s="215"/>
      <c r="B29" s="894" t="s">
        <v>351</v>
      </c>
      <c r="C29" s="895" t="s">
        <v>352</v>
      </c>
    </row>
    <row r="30" spans="1:3">
      <c r="A30" s="536"/>
      <c r="B30" s="888" t="s">
        <v>353</v>
      </c>
      <c r="C30" s="889" t="s">
        <v>354</v>
      </c>
    </row>
    <row r="31" spans="1:3">
      <c r="A31" s="536"/>
      <c r="B31" s="888" t="s">
        <v>355</v>
      </c>
      <c r="C31" s="889" t="s">
        <v>356</v>
      </c>
    </row>
    <row r="32" spans="1:3">
      <c r="A32" s="536"/>
      <c r="B32" s="888" t="s">
        <v>357</v>
      </c>
      <c r="C32" s="889" t="s">
        <v>358</v>
      </c>
    </row>
    <row r="33" spans="1:3">
      <c r="A33" s="536"/>
      <c r="B33" s="888" t="s">
        <v>359</v>
      </c>
      <c r="C33" s="889" t="s">
        <v>360</v>
      </c>
    </row>
    <row r="34" spans="1:3">
      <c r="A34" s="536"/>
      <c r="B34" s="888" t="s">
        <v>361</v>
      </c>
      <c r="C34" s="889" t="s">
        <v>362</v>
      </c>
    </row>
    <row r="35" spans="1:3" ht="23.25" customHeight="1">
      <c r="A35" s="536"/>
      <c r="B35" s="888" t="s">
        <v>363</v>
      </c>
      <c r="C35" s="889" t="s">
        <v>364</v>
      </c>
    </row>
    <row r="36" spans="1:3" ht="24" customHeight="1">
      <c r="A36" s="536"/>
      <c r="B36" s="888" t="s">
        <v>365</v>
      </c>
      <c r="C36" s="889" t="s">
        <v>366</v>
      </c>
    </row>
    <row r="37" spans="1:3" ht="24.75" customHeight="1">
      <c r="A37" s="536"/>
      <c r="B37" s="888" t="s">
        <v>367</v>
      </c>
      <c r="C37" s="889" t="s">
        <v>368</v>
      </c>
    </row>
    <row r="38" spans="1:3" ht="23.25" customHeight="1">
      <c r="A38" s="536"/>
      <c r="B38" s="888" t="s">
        <v>424</v>
      </c>
      <c r="C38" s="889" t="s">
        <v>369</v>
      </c>
    </row>
    <row r="39" spans="1:3" ht="39.75" customHeight="1">
      <c r="A39" s="536"/>
      <c r="B39" s="877" t="s">
        <v>438</v>
      </c>
      <c r="C39" s="878" t="s">
        <v>370</v>
      </c>
    </row>
    <row r="40" spans="1:3" ht="12" customHeight="1">
      <c r="A40" s="536"/>
      <c r="B40" s="888" t="s">
        <v>371</v>
      </c>
      <c r="C40" s="889" t="s">
        <v>372</v>
      </c>
    </row>
    <row r="41" spans="1:3" ht="27" customHeight="1" thickBot="1">
      <c r="A41" s="216"/>
      <c r="B41" s="898" t="s">
        <v>373</v>
      </c>
      <c r="C41" s="899" t="s">
        <v>374</v>
      </c>
    </row>
    <row r="42" spans="1:3" ht="12.75" thickTop="1" thickBot="1">
      <c r="A42" s="883" t="s">
        <v>425</v>
      </c>
      <c r="B42" s="884"/>
      <c r="C42" s="885"/>
    </row>
    <row r="43" spans="1:3" ht="12" thickTop="1">
      <c r="A43" s="215"/>
      <c r="B43" s="886" t="s">
        <v>461</v>
      </c>
      <c r="C43" s="887" t="s">
        <v>375</v>
      </c>
    </row>
    <row r="44" spans="1:3">
      <c r="A44" s="536"/>
      <c r="B44" s="873" t="s">
        <v>460</v>
      </c>
      <c r="C44" s="874"/>
    </row>
    <row r="45" spans="1:3" ht="23.25" customHeight="1" thickBot="1">
      <c r="A45" s="216"/>
      <c r="B45" s="896" t="s">
        <v>376</v>
      </c>
      <c r="C45" s="897" t="s">
        <v>377</v>
      </c>
    </row>
    <row r="46" spans="1:3" ht="11.25" customHeight="1" thickTop="1" thickBot="1">
      <c r="A46" s="883" t="s">
        <v>426</v>
      </c>
      <c r="B46" s="884"/>
      <c r="C46" s="885"/>
    </row>
    <row r="47" spans="1:3" ht="26.25" customHeight="1" thickTop="1">
      <c r="A47" s="536"/>
      <c r="B47" s="873" t="s">
        <v>427</v>
      </c>
      <c r="C47" s="874"/>
    </row>
    <row r="48" spans="1:3" ht="12" thickBot="1">
      <c r="A48" s="883" t="s">
        <v>428</v>
      </c>
      <c r="B48" s="884"/>
      <c r="C48" s="885"/>
    </row>
    <row r="49" spans="1:3" ht="12" thickTop="1">
      <c r="A49" s="215"/>
      <c r="B49" s="886" t="s">
        <v>378</v>
      </c>
      <c r="C49" s="887" t="s">
        <v>378</v>
      </c>
    </row>
    <row r="50" spans="1:3" ht="11.25" customHeight="1">
      <c r="A50" s="536"/>
      <c r="B50" s="873" t="s">
        <v>379</v>
      </c>
      <c r="C50" s="874" t="s">
        <v>379</v>
      </c>
    </row>
    <row r="51" spans="1:3">
      <c r="A51" s="536"/>
      <c r="B51" s="873" t="s">
        <v>380</v>
      </c>
      <c r="C51" s="874" t="s">
        <v>380</v>
      </c>
    </row>
    <row r="52" spans="1:3" ht="11.25" customHeight="1">
      <c r="A52" s="536"/>
      <c r="B52" s="873" t="s">
        <v>487</v>
      </c>
      <c r="C52" s="874" t="s">
        <v>381</v>
      </c>
    </row>
    <row r="53" spans="1:3" ht="33.6" customHeight="1">
      <c r="A53" s="536"/>
      <c r="B53" s="873" t="s">
        <v>382</v>
      </c>
      <c r="C53" s="874" t="s">
        <v>382</v>
      </c>
    </row>
    <row r="54" spans="1:3" ht="11.25" customHeight="1">
      <c r="A54" s="536"/>
      <c r="B54" s="873" t="s">
        <v>481</v>
      </c>
      <c r="C54" s="874" t="s">
        <v>383</v>
      </c>
    </row>
    <row r="55" spans="1:3" ht="11.25" customHeight="1" thickBot="1">
      <c r="A55" s="883" t="s">
        <v>429</v>
      </c>
      <c r="B55" s="884"/>
      <c r="C55" s="885"/>
    </row>
    <row r="56" spans="1:3" ht="12" thickTop="1">
      <c r="A56" s="215"/>
      <c r="B56" s="886" t="s">
        <v>378</v>
      </c>
      <c r="C56" s="887" t="s">
        <v>378</v>
      </c>
    </row>
    <row r="57" spans="1:3">
      <c r="A57" s="536"/>
      <c r="B57" s="873" t="s">
        <v>384</v>
      </c>
      <c r="C57" s="874" t="s">
        <v>384</v>
      </c>
    </row>
    <row r="58" spans="1:3">
      <c r="A58" s="536"/>
      <c r="B58" s="873" t="s">
        <v>435</v>
      </c>
      <c r="C58" s="874" t="s">
        <v>385</v>
      </c>
    </row>
    <row r="59" spans="1:3">
      <c r="A59" s="536"/>
      <c r="B59" s="873" t="s">
        <v>386</v>
      </c>
      <c r="C59" s="874" t="s">
        <v>386</v>
      </c>
    </row>
    <row r="60" spans="1:3">
      <c r="A60" s="536"/>
      <c r="B60" s="873" t="s">
        <v>387</v>
      </c>
      <c r="C60" s="874" t="s">
        <v>387</v>
      </c>
    </row>
    <row r="61" spans="1:3">
      <c r="A61" s="536"/>
      <c r="B61" s="873" t="s">
        <v>388</v>
      </c>
      <c r="C61" s="874" t="s">
        <v>388</v>
      </c>
    </row>
    <row r="62" spans="1:3">
      <c r="A62" s="536"/>
      <c r="B62" s="873" t="s">
        <v>436</v>
      </c>
      <c r="C62" s="874" t="s">
        <v>389</v>
      </c>
    </row>
    <row r="63" spans="1:3">
      <c r="A63" s="536"/>
      <c r="B63" s="873" t="s">
        <v>390</v>
      </c>
      <c r="C63" s="874" t="s">
        <v>390</v>
      </c>
    </row>
    <row r="64" spans="1:3" ht="12" thickBot="1">
      <c r="A64" s="216"/>
      <c r="B64" s="896" t="s">
        <v>391</v>
      </c>
      <c r="C64" s="897" t="s">
        <v>391</v>
      </c>
    </row>
    <row r="65" spans="1:3" ht="11.25" customHeight="1" thickTop="1">
      <c r="A65" s="902" t="s">
        <v>430</v>
      </c>
      <c r="B65" s="903"/>
      <c r="C65" s="904"/>
    </row>
    <row r="66" spans="1:3" ht="12" thickBot="1">
      <c r="A66" s="216"/>
      <c r="B66" s="896" t="s">
        <v>392</v>
      </c>
      <c r="C66" s="897" t="s">
        <v>392</v>
      </c>
    </row>
    <row r="67" spans="1:3" ht="11.25" customHeight="1" thickTop="1" thickBot="1">
      <c r="A67" s="883" t="s">
        <v>431</v>
      </c>
      <c r="B67" s="884"/>
      <c r="C67" s="885"/>
    </row>
    <row r="68" spans="1:3" ht="12" thickTop="1">
      <c r="A68" s="215"/>
      <c r="B68" s="886" t="s">
        <v>393</v>
      </c>
      <c r="C68" s="887" t="s">
        <v>393</v>
      </c>
    </row>
    <row r="69" spans="1:3">
      <c r="A69" s="536"/>
      <c r="B69" s="873" t="s">
        <v>394</v>
      </c>
      <c r="C69" s="874" t="s">
        <v>394</v>
      </c>
    </row>
    <row r="70" spans="1:3">
      <c r="A70" s="536"/>
      <c r="B70" s="873" t="s">
        <v>395</v>
      </c>
      <c r="C70" s="874" t="s">
        <v>395</v>
      </c>
    </row>
    <row r="71" spans="1:3" ht="54.95" customHeight="1">
      <c r="A71" s="536"/>
      <c r="B71" s="900" t="s">
        <v>963</v>
      </c>
      <c r="C71" s="901" t="s">
        <v>396</v>
      </c>
    </row>
    <row r="72" spans="1:3" ht="33.75" customHeight="1">
      <c r="A72" s="536"/>
      <c r="B72" s="900" t="s">
        <v>440</v>
      </c>
      <c r="C72" s="901" t="s">
        <v>397</v>
      </c>
    </row>
    <row r="73" spans="1:3" ht="15.75" customHeight="1">
      <c r="A73" s="536"/>
      <c r="B73" s="900" t="s">
        <v>437</v>
      </c>
      <c r="C73" s="901" t="s">
        <v>398</v>
      </c>
    </row>
    <row r="74" spans="1:3">
      <c r="A74" s="536"/>
      <c r="B74" s="873" t="s">
        <v>399</v>
      </c>
      <c r="C74" s="874" t="s">
        <v>399</v>
      </c>
    </row>
    <row r="75" spans="1:3" ht="12" thickBot="1">
      <c r="A75" s="216"/>
      <c r="B75" s="896" t="s">
        <v>400</v>
      </c>
      <c r="C75" s="897" t="s">
        <v>400</v>
      </c>
    </row>
    <row r="76" spans="1:3" ht="12" thickTop="1">
      <c r="A76" s="902" t="s">
        <v>464</v>
      </c>
      <c r="B76" s="903"/>
      <c r="C76" s="904"/>
    </row>
    <row r="77" spans="1:3">
      <c r="A77" s="536"/>
      <c r="B77" s="873" t="s">
        <v>392</v>
      </c>
      <c r="C77" s="874"/>
    </row>
    <row r="78" spans="1:3">
      <c r="A78" s="536"/>
      <c r="B78" s="873" t="s">
        <v>462</v>
      </c>
      <c r="C78" s="874"/>
    </row>
    <row r="79" spans="1:3">
      <c r="A79" s="536"/>
      <c r="B79" s="873" t="s">
        <v>463</v>
      </c>
      <c r="C79" s="874"/>
    </row>
    <row r="80" spans="1:3">
      <c r="A80" s="902" t="s">
        <v>465</v>
      </c>
      <c r="B80" s="903"/>
      <c r="C80" s="904"/>
    </row>
    <row r="81" spans="1:3">
      <c r="A81" s="536"/>
      <c r="B81" s="873" t="s">
        <v>392</v>
      </c>
      <c r="C81" s="874"/>
    </row>
    <row r="82" spans="1:3">
      <c r="A82" s="536"/>
      <c r="B82" s="873" t="s">
        <v>466</v>
      </c>
      <c r="C82" s="874"/>
    </row>
    <row r="83" spans="1:3" ht="76.5" customHeight="1">
      <c r="A83" s="536"/>
      <c r="B83" s="873" t="s">
        <v>480</v>
      </c>
      <c r="C83" s="874"/>
    </row>
    <row r="84" spans="1:3" ht="53.25" customHeight="1">
      <c r="A84" s="536"/>
      <c r="B84" s="873" t="s">
        <v>479</v>
      </c>
      <c r="C84" s="874"/>
    </row>
    <row r="85" spans="1:3">
      <c r="A85" s="536"/>
      <c r="B85" s="873" t="s">
        <v>467</v>
      </c>
      <c r="C85" s="874"/>
    </row>
    <row r="86" spans="1:3">
      <c r="A86" s="536"/>
      <c r="B86" s="873" t="s">
        <v>468</v>
      </c>
      <c r="C86" s="874"/>
    </row>
    <row r="87" spans="1:3">
      <c r="A87" s="536"/>
      <c r="B87" s="873" t="s">
        <v>469</v>
      </c>
      <c r="C87" s="874"/>
    </row>
    <row r="88" spans="1:3">
      <c r="A88" s="902" t="s">
        <v>470</v>
      </c>
      <c r="B88" s="903"/>
      <c r="C88" s="904"/>
    </row>
    <row r="89" spans="1:3">
      <c r="A89" s="536"/>
      <c r="B89" s="873" t="s">
        <v>392</v>
      </c>
      <c r="C89" s="874"/>
    </row>
    <row r="90" spans="1:3">
      <c r="A90" s="536"/>
      <c r="B90" s="873" t="s">
        <v>472</v>
      </c>
      <c r="C90" s="874"/>
    </row>
    <row r="91" spans="1:3" ht="12" customHeight="1">
      <c r="A91" s="536"/>
      <c r="B91" s="873" t="s">
        <v>473</v>
      </c>
      <c r="C91" s="874"/>
    </row>
    <row r="92" spans="1:3">
      <c r="A92" s="536"/>
      <c r="B92" s="873" t="s">
        <v>474</v>
      </c>
      <c r="C92" s="874"/>
    </row>
    <row r="93" spans="1:3" ht="24.75" customHeight="1">
      <c r="A93" s="536"/>
      <c r="B93" s="905" t="s">
        <v>515</v>
      </c>
      <c r="C93" s="906"/>
    </row>
    <row r="94" spans="1:3" ht="24" customHeight="1">
      <c r="A94" s="536"/>
      <c r="B94" s="905" t="s">
        <v>516</v>
      </c>
      <c r="C94" s="906"/>
    </row>
    <row r="95" spans="1:3" ht="13.5" customHeight="1">
      <c r="A95" s="536"/>
      <c r="B95" s="888" t="s">
        <v>475</v>
      </c>
      <c r="C95" s="889"/>
    </row>
    <row r="96" spans="1:3" ht="11.25" customHeight="1" thickBot="1">
      <c r="A96" s="907" t="s">
        <v>511</v>
      </c>
      <c r="B96" s="908"/>
      <c r="C96" s="909"/>
    </row>
    <row r="97" spans="1:3" ht="12.75" thickTop="1" thickBot="1">
      <c r="A97" s="916" t="s">
        <v>401</v>
      </c>
      <c r="B97" s="916"/>
      <c r="C97" s="916"/>
    </row>
    <row r="98" spans="1:3">
      <c r="A98" s="305">
        <v>2</v>
      </c>
      <c r="B98" s="463" t="s">
        <v>491</v>
      </c>
      <c r="C98" s="463" t="s">
        <v>512</v>
      </c>
    </row>
    <row r="99" spans="1:3">
      <c r="A99" s="220">
        <v>3</v>
      </c>
      <c r="B99" s="464" t="s">
        <v>492</v>
      </c>
      <c r="C99" s="465" t="s">
        <v>513</v>
      </c>
    </row>
    <row r="100" spans="1:3">
      <c r="A100" s="220">
        <v>4</v>
      </c>
      <c r="B100" s="464" t="s">
        <v>493</v>
      </c>
      <c r="C100" s="465" t="s">
        <v>517</v>
      </c>
    </row>
    <row r="101" spans="1:3" ht="11.25" customHeight="1">
      <c r="A101" s="220">
        <v>5</v>
      </c>
      <c r="B101" s="464" t="s">
        <v>494</v>
      </c>
      <c r="C101" s="465" t="s">
        <v>514</v>
      </c>
    </row>
    <row r="102" spans="1:3" ht="12" customHeight="1">
      <c r="A102" s="220">
        <v>6</v>
      </c>
      <c r="B102" s="464" t="s">
        <v>509</v>
      </c>
      <c r="C102" s="465" t="s">
        <v>495</v>
      </c>
    </row>
    <row r="103" spans="1:3" ht="12" customHeight="1">
      <c r="A103" s="220">
        <v>7</v>
      </c>
      <c r="B103" s="464" t="s">
        <v>496</v>
      </c>
      <c r="C103" s="465" t="s">
        <v>510</v>
      </c>
    </row>
    <row r="104" spans="1:3">
      <c r="A104" s="220">
        <v>8</v>
      </c>
      <c r="B104" s="464" t="s">
        <v>501</v>
      </c>
      <c r="C104" s="465" t="s">
        <v>521</v>
      </c>
    </row>
    <row r="105" spans="1:3" ht="11.25" customHeight="1">
      <c r="A105" s="902" t="s">
        <v>476</v>
      </c>
      <c r="B105" s="903"/>
      <c r="C105" s="904"/>
    </row>
    <row r="106" spans="1:3" ht="12" customHeight="1">
      <c r="A106" s="536"/>
      <c r="B106" s="873" t="s">
        <v>392</v>
      </c>
      <c r="C106" s="874"/>
    </row>
    <row r="107" spans="1:3">
      <c r="A107" s="902" t="s">
        <v>658</v>
      </c>
      <c r="B107" s="903"/>
      <c r="C107" s="904"/>
    </row>
    <row r="108" spans="1:3" ht="12" customHeight="1">
      <c r="A108" s="536"/>
      <c r="B108" s="873" t="s">
        <v>660</v>
      </c>
      <c r="C108" s="874"/>
    </row>
    <row r="109" spans="1:3">
      <c r="A109" s="536"/>
      <c r="B109" s="873" t="s">
        <v>661</v>
      </c>
      <c r="C109" s="874"/>
    </row>
    <row r="110" spans="1:3">
      <c r="A110" s="536"/>
      <c r="B110" s="873" t="s">
        <v>659</v>
      </c>
      <c r="C110" s="874"/>
    </row>
    <row r="111" spans="1:3">
      <c r="A111" s="910" t="s">
        <v>949</v>
      </c>
      <c r="B111" s="910"/>
      <c r="C111" s="910"/>
    </row>
    <row r="112" spans="1:3">
      <c r="A112" s="911" t="s">
        <v>325</v>
      </c>
      <c r="B112" s="911"/>
      <c r="C112" s="911"/>
    </row>
    <row r="113" spans="1:3">
      <c r="A113" s="537">
        <v>1</v>
      </c>
      <c r="B113" s="912" t="s">
        <v>835</v>
      </c>
      <c r="C113" s="913"/>
    </row>
    <row r="114" spans="1:3">
      <c r="A114" s="537">
        <v>2</v>
      </c>
      <c r="B114" s="914" t="s">
        <v>836</v>
      </c>
      <c r="C114" s="915"/>
    </row>
    <row r="115" spans="1:3">
      <c r="A115" s="537">
        <v>3</v>
      </c>
      <c r="B115" s="912" t="s">
        <v>837</v>
      </c>
      <c r="C115" s="913"/>
    </row>
    <row r="116" spans="1:3">
      <c r="A116" s="537">
        <v>4</v>
      </c>
      <c r="B116" s="912" t="s">
        <v>838</v>
      </c>
      <c r="C116" s="913"/>
    </row>
    <row r="117" spans="1:3">
      <c r="A117" s="537">
        <v>5</v>
      </c>
      <c r="B117" s="912" t="s">
        <v>839</v>
      </c>
      <c r="C117" s="913"/>
    </row>
    <row r="118" spans="1:3" ht="55.5" customHeight="1">
      <c r="A118" s="537">
        <v>6</v>
      </c>
      <c r="B118" s="912" t="s">
        <v>950</v>
      </c>
      <c r="C118" s="913"/>
    </row>
    <row r="119" spans="1:3" ht="22.5">
      <c r="A119" s="537">
        <v>6.01</v>
      </c>
      <c r="B119" s="538" t="s">
        <v>694</v>
      </c>
      <c r="C119" s="579" t="s">
        <v>951</v>
      </c>
    </row>
    <row r="120" spans="1:3" ht="33.75">
      <c r="A120" s="537">
        <v>6.02</v>
      </c>
      <c r="B120" s="538" t="s">
        <v>695</v>
      </c>
      <c r="C120" s="589" t="s">
        <v>957</v>
      </c>
    </row>
    <row r="121" spans="1:3">
      <c r="A121" s="537">
        <v>6.03</v>
      </c>
      <c r="B121" s="543" t="s">
        <v>696</v>
      </c>
      <c r="C121" s="543" t="s">
        <v>840</v>
      </c>
    </row>
    <row r="122" spans="1:3">
      <c r="A122" s="537">
        <v>6.04</v>
      </c>
      <c r="B122" s="538" t="s">
        <v>697</v>
      </c>
      <c r="C122" s="539" t="s">
        <v>841</v>
      </c>
    </row>
    <row r="123" spans="1:3">
      <c r="A123" s="537">
        <v>6.05</v>
      </c>
      <c r="B123" s="538" t="s">
        <v>698</v>
      </c>
      <c r="C123" s="539" t="s">
        <v>842</v>
      </c>
    </row>
    <row r="124" spans="1:3" ht="22.5">
      <c r="A124" s="537">
        <v>6.06</v>
      </c>
      <c r="B124" s="538" t="s">
        <v>699</v>
      </c>
      <c r="C124" s="539" t="s">
        <v>843</v>
      </c>
    </row>
    <row r="125" spans="1:3">
      <c r="A125" s="537">
        <v>6.07</v>
      </c>
      <c r="B125" s="540" t="s">
        <v>700</v>
      </c>
      <c r="C125" s="539" t="s">
        <v>844</v>
      </c>
    </row>
    <row r="126" spans="1:3" ht="22.5">
      <c r="A126" s="537">
        <v>6.08</v>
      </c>
      <c r="B126" s="538" t="s">
        <v>701</v>
      </c>
      <c r="C126" s="539" t="s">
        <v>845</v>
      </c>
    </row>
    <row r="127" spans="1:3" ht="22.5">
      <c r="A127" s="537">
        <v>6.09</v>
      </c>
      <c r="B127" s="541" t="s">
        <v>702</v>
      </c>
      <c r="C127" s="539" t="s">
        <v>846</v>
      </c>
    </row>
    <row r="128" spans="1:3">
      <c r="A128" s="542">
        <v>6.1</v>
      </c>
      <c r="B128" s="541" t="s">
        <v>703</v>
      </c>
      <c r="C128" s="539" t="s">
        <v>847</v>
      </c>
    </row>
    <row r="129" spans="1:3">
      <c r="A129" s="537">
        <v>6.11</v>
      </c>
      <c r="B129" s="541" t="s">
        <v>704</v>
      </c>
      <c r="C129" s="539" t="s">
        <v>848</v>
      </c>
    </row>
    <row r="130" spans="1:3">
      <c r="A130" s="537">
        <v>6.12</v>
      </c>
      <c r="B130" s="541" t="s">
        <v>705</v>
      </c>
      <c r="C130" s="539" t="s">
        <v>849</v>
      </c>
    </row>
    <row r="131" spans="1:3">
      <c r="A131" s="537">
        <v>6.13</v>
      </c>
      <c r="B131" s="541" t="s">
        <v>706</v>
      </c>
      <c r="C131" s="543" t="s">
        <v>850</v>
      </c>
    </row>
    <row r="132" spans="1:3">
      <c r="A132" s="537">
        <v>6.14</v>
      </c>
      <c r="B132" s="541" t="s">
        <v>707</v>
      </c>
      <c r="C132" s="543" t="s">
        <v>851</v>
      </c>
    </row>
    <row r="133" spans="1:3">
      <c r="A133" s="537">
        <v>6.15</v>
      </c>
      <c r="B133" s="541" t="s">
        <v>708</v>
      </c>
      <c r="C133" s="543" t="s">
        <v>852</v>
      </c>
    </row>
    <row r="134" spans="1:3" ht="22.5">
      <c r="A134" s="537">
        <v>6.16</v>
      </c>
      <c r="B134" s="541" t="s">
        <v>709</v>
      </c>
      <c r="C134" s="543" t="s">
        <v>853</v>
      </c>
    </row>
    <row r="135" spans="1:3">
      <c r="A135" s="537">
        <v>6.17</v>
      </c>
      <c r="B135" s="543" t="s">
        <v>710</v>
      </c>
      <c r="C135" s="543" t="s">
        <v>854</v>
      </c>
    </row>
    <row r="136" spans="1:3" ht="22.5">
      <c r="A136" s="537">
        <v>6.18</v>
      </c>
      <c r="B136" s="541" t="s">
        <v>711</v>
      </c>
      <c r="C136" s="543" t="s">
        <v>855</v>
      </c>
    </row>
    <row r="137" spans="1:3">
      <c r="A137" s="537">
        <v>6.19</v>
      </c>
      <c r="B137" s="541" t="s">
        <v>712</v>
      </c>
      <c r="C137" s="543" t="s">
        <v>856</v>
      </c>
    </row>
    <row r="138" spans="1:3">
      <c r="A138" s="542">
        <v>6.2</v>
      </c>
      <c r="B138" s="541" t="s">
        <v>713</v>
      </c>
      <c r="C138" s="543" t="s">
        <v>857</v>
      </c>
    </row>
    <row r="139" spans="1:3">
      <c r="A139" s="537">
        <v>6.21</v>
      </c>
      <c r="B139" s="541" t="s">
        <v>714</v>
      </c>
      <c r="C139" s="543" t="s">
        <v>858</v>
      </c>
    </row>
    <row r="140" spans="1:3">
      <c r="A140" s="537">
        <v>6.22</v>
      </c>
      <c r="B140" s="541" t="s">
        <v>715</v>
      </c>
      <c r="C140" s="543" t="s">
        <v>859</v>
      </c>
    </row>
    <row r="141" spans="1:3" ht="22.5">
      <c r="A141" s="537">
        <v>6.23</v>
      </c>
      <c r="B141" s="541" t="s">
        <v>716</v>
      </c>
      <c r="C141" s="543" t="s">
        <v>860</v>
      </c>
    </row>
    <row r="142" spans="1:3" ht="22.5">
      <c r="A142" s="537">
        <v>6.24</v>
      </c>
      <c r="B142" s="538" t="s">
        <v>717</v>
      </c>
      <c r="C142" s="543" t="s">
        <v>861</v>
      </c>
    </row>
    <row r="143" spans="1:3">
      <c r="A143" s="537">
        <v>6.2500000000000098</v>
      </c>
      <c r="B143" s="538" t="s">
        <v>718</v>
      </c>
      <c r="C143" s="543" t="s">
        <v>862</v>
      </c>
    </row>
    <row r="144" spans="1:3" ht="22.5">
      <c r="A144" s="537">
        <v>6.2600000000000202</v>
      </c>
      <c r="B144" s="538" t="s">
        <v>863</v>
      </c>
      <c r="C144" s="582" t="s">
        <v>864</v>
      </c>
    </row>
    <row r="145" spans="1:3" ht="22.5">
      <c r="A145" s="537">
        <v>6.2700000000000298</v>
      </c>
      <c r="B145" s="538" t="s">
        <v>165</v>
      </c>
      <c r="C145" s="582" t="s">
        <v>953</v>
      </c>
    </row>
    <row r="146" spans="1:3">
      <c r="A146" s="537"/>
      <c r="B146" s="919" t="s">
        <v>865</v>
      </c>
      <c r="C146" s="920"/>
    </row>
    <row r="147" spans="1:3" s="545" customFormat="1">
      <c r="A147" s="544">
        <v>7.1</v>
      </c>
      <c r="B147" s="538" t="s">
        <v>866</v>
      </c>
      <c r="C147" s="923" t="s">
        <v>867</v>
      </c>
    </row>
    <row r="148" spans="1:3" s="545" customFormat="1">
      <c r="A148" s="544">
        <v>7.2</v>
      </c>
      <c r="B148" s="538" t="s">
        <v>868</v>
      </c>
      <c r="C148" s="924"/>
    </row>
    <row r="149" spans="1:3" s="545" customFormat="1">
      <c r="A149" s="544">
        <v>7.3</v>
      </c>
      <c r="B149" s="538" t="s">
        <v>869</v>
      </c>
      <c r="C149" s="924"/>
    </row>
    <row r="150" spans="1:3" s="545" customFormat="1">
      <c r="A150" s="544">
        <v>7.4</v>
      </c>
      <c r="B150" s="538" t="s">
        <v>870</v>
      </c>
      <c r="C150" s="924"/>
    </row>
    <row r="151" spans="1:3" s="545" customFormat="1">
      <c r="A151" s="544">
        <v>7.5</v>
      </c>
      <c r="B151" s="538" t="s">
        <v>871</v>
      </c>
      <c r="C151" s="924"/>
    </row>
    <row r="152" spans="1:3" s="545" customFormat="1">
      <c r="A152" s="544">
        <v>7.6</v>
      </c>
      <c r="B152" s="538" t="s">
        <v>944</v>
      </c>
      <c r="C152" s="925"/>
    </row>
    <row r="153" spans="1:3" s="545" customFormat="1" ht="22.5">
      <c r="A153" s="544">
        <v>7.7</v>
      </c>
      <c r="B153" s="538" t="s">
        <v>872</v>
      </c>
      <c r="C153" s="546" t="s">
        <v>873</v>
      </c>
    </row>
    <row r="154" spans="1:3" s="545" customFormat="1" ht="22.5">
      <c r="A154" s="544">
        <v>7.8</v>
      </c>
      <c r="B154" s="538" t="s">
        <v>874</v>
      </c>
      <c r="C154" s="546" t="s">
        <v>875</v>
      </c>
    </row>
    <row r="155" spans="1:3">
      <c r="A155" s="536"/>
      <c r="B155" s="919" t="s">
        <v>876</v>
      </c>
      <c r="C155" s="920"/>
    </row>
    <row r="156" spans="1:3">
      <c r="A156" s="544">
        <v>1</v>
      </c>
      <c r="B156" s="917" t="s">
        <v>958</v>
      </c>
      <c r="C156" s="918"/>
    </row>
    <row r="157" spans="1:3" ht="24.95" customHeight="1">
      <c r="A157" s="544">
        <v>2</v>
      </c>
      <c r="B157" s="917" t="s">
        <v>954</v>
      </c>
      <c r="C157" s="918"/>
    </row>
    <row r="158" spans="1:3">
      <c r="A158" s="544">
        <v>3</v>
      </c>
      <c r="B158" s="917" t="s">
        <v>943</v>
      </c>
      <c r="C158" s="918"/>
    </row>
    <row r="159" spans="1:3">
      <c r="A159" s="536"/>
      <c r="B159" s="919" t="s">
        <v>877</v>
      </c>
      <c r="C159" s="920"/>
    </row>
    <row r="160" spans="1:3" ht="39" customHeight="1">
      <c r="A160" s="544">
        <v>1</v>
      </c>
      <c r="B160" s="921" t="s">
        <v>959</v>
      </c>
      <c r="C160" s="922"/>
    </row>
    <row r="161" spans="1:3" ht="22.5">
      <c r="A161" s="544">
        <v>3</v>
      </c>
      <c r="B161" s="538" t="s">
        <v>682</v>
      </c>
      <c r="C161" s="546" t="s">
        <v>878</v>
      </c>
    </row>
    <row r="162" spans="1:3" ht="22.5">
      <c r="A162" s="544">
        <v>4</v>
      </c>
      <c r="B162" s="538" t="s">
        <v>683</v>
      </c>
      <c r="C162" s="546" t="s">
        <v>879</v>
      </c>
    </row>
    <row r="163" spans="1:3" ht="33.75">
      <c r="A163" s="544">
        <v>5</v>
      </c>
      <c r="B163" s="538" t="s">
        <v>684</v>
      </c>
      <c r="C163" s="546" t="s">
        <v>880</v>
      </c>
    </row>
    <row r="164" spans="1:3">
      <c r="A164" s="544">
        <v>6</v>
      </c>
      <c r="B164" s="538" t="s">
        <v>685</v>
      </c>
      <c r="C164" s="538" t="s">
        <v>881</v>
      </c>
    </row>
    <row r="165" spans="1:3">
      <c r="A165" s="536"/>
      <c r="B165" s="919" t="s">
        <v>882</v>
      </c>
      <c r="C165" s="920"/>
    </row>
    <row r="166" spans="1:3" ht="22.5">
      <c r="A166" s="544"/>
      <c r="B166" s="538" t="s">
        <v>883</v>
      </c>
      <c r="C166" s="547" t="s">
        <v>884</v>
      </c>
    </row>
    <row r="167" spans="1:3">
      <c r="A167" s="544"/>
      <c r="B167" s="538" t="s">
        <v>684</v>
      </c>
      <c r="C167" s="546" t="s">
        <v>885</v>
      </c>
    </row>
    <row r="168" spans="1:3">
      <c r="A168" s="536"/>
      <c r="B168" s="919" t="s">
        <v>886</v>
      </c>
      <c r="C168" s="920"/>
    </row>
    <row r="169" spans="1:3">
      <c r="A169" s="536"/>
      <c r="B169" s="873" t="s">
        <v>947</v>
      </c>
      <c r="C169" s="874"/>
    </row>
    <row r="170" spans="1:3">
      <c r="A170" s="536" t="s">
        <v>887</v>
      </c>
      <c r="B170" s="548" t="s">
        <v>742</v>
      </c>
      <c r="C170" s="549" t="s">
        <v>888</v>
      </c>
    </row>
    <row r="171" spans="1:3">
      <c r="A171" s="536" t="s">
        <v>536</v>
      </c>
      <c r="B171" s="550" t="s">
        <v>743</v>
      </c>
      <c r="C171" s="546" t="s">
        <v>889</v>
      </c>
    </row>
    <row r="172" spans="1:3" ht="22.5">
      <c r="A172" s="536" t="s">
        <v>543</v>
      </c>
      <c r="B172" s="549" t="s">
        <v>744</v>
      </c>
      <c r="C172" s="546" t="s">
        <v>890</v>
      </c>
    </row>
    <row r="173" spans="1:3">
      <c r="A173" s="536" t="s">
        <v>891</v>
      </c>
      <c r="B173" s="550" t="s">
        <v>745</v>
      </c>
      <c r="C173" s="550" t="s">
        <v>892</v>
      </c>
    </row>
    <row r="174" spans="1:3" ht="22.5">
      <c r="A174" s="536" t="s">
        <v>893</v>
      </c>
      <c r="B174" s="551" t="s">
        <v>746</v>
      </c>
      <c r="C174" s="551" t="s">
        <v>894</v>
      </c>
    </row>
    <row r="175" spans="1:3" ht="22.5">
      <c r="A175" s="536" t="s">
        <v>544</v>
      </c>
      <c r="B175" s="551" t="s">
        <v>747</v>
      </c>
      <c r="C175" s="551" t="s">
        <v>895</v>
      </c>
    </row>
    <row r="176" spans="1:3" ht="22.5">
      <c r="A176" s="536" t="s">
        <v>896</v>
      </c>
      <c r="B176" s="551" t="s">
        <v>748</v>
      </c>
      <c r="C176" s="551" t="s">
        <v>897</v>
      </c>
    </row>
    <row r="177" spans="1:3" ht="22.5">
      <c r="A177" s="536" t="s">
        <v>898</v>
      </c>
      <c r="B177" s="551" t="s">
        <v>749</v>
      </c>
      <c r="C177" s="551" t="s">
        <v>900</v>
      </c>
    </row>
    <row r="178" spans="1:3" ht="22.5">
      <c r="A178" s="536" t="s">
        <v>899</v>
      </c>
      <c r="B178" s="551" t="s">
        <v>750</v>
      </c>
      <c r="C178" s="551" t="s">
        <v>902</v>
      </c>
    </row>
    <row r="179" spans="1:3" ht="22.5">
      <c r="A179" s="536" t="s">
        <v>901</v>
      </c>
      <c r="B179" s="551" t="s">
        <v>751</v>
      </c>
      <c r="C179" s="552" t="s">
        <v>904</v>
      </c>
    </row>
    <row r="180" spans="1:3" ht="22.5">
      <c r="A180" s="536" t="s">
        <v>903</v>
      </c>
      <c r="B180" s="569" t="s">
        <v>752</v>
      </c>
      <c r="C180" s="552" t="s">
        <v>906</v>
      </c>
    </row>
    <row r="181" spans="1:3" ht="22.5">
      <c r="A181" s="536" t="s">
        <v>905</v>
      </c>
      <c r="B181" s="551" t="s">
        <v>753</v>
      </c>
      <c r="C181" s="553" t="s">
        <v>908</v>
      </c>
    </row>
    <row r="182" spans="1:3">
      <c r="A182" s="578" t="s">
        <v>907</v>
      </c>
      <c r="B182" s="554" t="s">
        <v>754</v>
      </c>
      <c r="C182" s="549" t="s">
        <v>909</v>
      </c>
    </row>
    <row r="183" spans="1:3" ht="22.5">
      <c r="A183" s="536"/>
      <c r="B183" s="555" t="s">
        <v>910</v>
      </c>
      <c r="C183" s="539" t="s">
        <v>911</v>
      </c>
    </row>
    <row r="184" spans="1:3" ht="22.5">
      <c r="A184" s="536"/>
      <c r="B184" s="555" t="s">
        <v>912</v>
      </c>
      <c r="C184" s="539" t="s">
        <v>913</v>
      </c>
    </row>
    <row r="185" spans="1:3" ht="22.5">
      <c r="A185" s="536"/>
      <c r="B185" s="555" t="s">
        <v>914</v>
      </c>
      <c r="C185" s="539" t="s">
        <v>915</v>
      </c>
    </row>
    <row r="186" spans="1:3">
      <c r="A186" s="536"/>
      <c r="B186" s="919" t="s">
        <v>916</v>
      </c>
      <c r="C186" s="920"/>
    </row>
    <row r="187" spans="1:3" ht="50.1" customHeight="1">
      <c r="A187" s="536"/>
      <c r="B187" s="917" t="s">
        <v>960</v>
      </c>
      <c r="C187" s="918"/>
    </row>
    <row r="188" spans="1:3">
      <c r="A188" s="544">
        <v>1</v>
      </c>
      <c r="B188" s="543" t="s">
        <v>774</v>
      </c>
      <c r="C188" s="543" t="s">
        <v>774</v>
      </c>
    </row>
    <row r="189" spans="1:3" ht="33.75">
      <c r="A189" s="544">
        <v>2</v>
      </c>
      <c r="B189" s="543" t="s">
        <v>917</v>
      </c>
      <c r="C189" s="543" t="s">
        <v>918</v>
      </c>
    </row>
    <row r="190" spans="1:3">
      <c r="A190" s="544">
        <v>3</v>
      </c>
      <c r="B190" s="543" t="s">
        <v>776</v>
      </c>
      <c r="C190" s="543" t="s">
        <v>919</v>
      </c>
    </row>
    <row r="191" spans="1:3" ht="22.5">
      <c r="A191" s="544">
        <v>4</v>
      </c>
      <c r="B191" s="543" t="s">
        <v>777</v>
      </c>
      <c r="C191" s="543" t="s">
        <v>920</v>
      </c>
    </row>
    <row r="192" spans="1:3" ht="22.5">
      <c r="A192" s="544">
        <v>5</v>
      </c>
      <c r="B192" s="543" t="s">
        <v>778</v>
      </c>
      <c r="C192" s="543" t="s">
        <v>961</v>
      </c>
    </row>
    <row r="193" spans="1:4" ht="45">
      <c r="A193" s="544">
        <v>6</v>
      </c>
      <c r="B193" s="543" t="s">
        <v>779</v>
      </c>
      <c r="C193" s="543" t="s">
        <v>921</v>
      </c>
    </row>
    <row r="194" spans="1:4">
      <c r="A194" s="536"/>
      <c r="B194" s="919" t="s">
        <v>922</v>
      </c>
      <c r="C194" s="920"/>
    </row>
    <row r="195" spans="1:4" ht="26.1" customHeight="1">
      <c r="A195" s="536"/>
      <c r="B195" s="926" t="s">
        <v>945</v>
      </c>
      <c r="C195" s="928"/>
    </row>
    <row r="196" spans="1:4" ht="22.5">
      <c r="A196" s="536">
        <v>1.1000000000000001</v>
      </c>
      <c r="B196" s="556" t="s">
        <v>789</v>
      </c>
      <c r="C196" s="570" t="s">
        <v>923</v>
      </c>
      <c r="D196" s="571"/>
    </row>
    <row r="197" spans="1:4" ht="12.75">
      <c r="A197" s="536" t="s">
        <v>251</v>
      </c>
      <c r="B197" s="557" t="s">
        <v>790</v>
      </c>
      <c r="C197" s="570" t="s">
        <v>924</v>
      </c>
      <c r="D197" s="572"/>
    </row>
    <row r="198" spans="1:4" ht="12.75">
      <c r="A198" s="536" t="s">
        <v>791</v>
      </c>
      <c r="B198" s="558" t="s">
        <v>792</v>
      </c>
      <c r="C198" s="882" t="s">
        <v>946</v>
      </c>
      <c r="D198" s="573"/>
    </row>
    <row r="199" spans="1:4" ht="12.75">
      <c r="A199" s="536" t="s">
        <v>793</v>
      </c>
      <c r="B199" s="558" t="s">
        <v>794</v>
      </c>
      <c r="C199" s="882"/>
      <c r="D199" s="573"/>
    </row>
    <row r="200" spans="1:4" ht="12.75">
      <c r="A200" s="536" t="s">
        <v>795</v>
      </c>
      <c r="B200" s="558" t="s">
        <v>796</v>
      </c>
      <c r="C200" s="882"/>
      <c r="D200" s="573"/>
    </row>
    <row r="201" spans="1:4" ht="12.75">
      <c r="A201" s="536" t="s">
        <v>797</v>
      </c>
      <c r="B201" s="558" t="s">
        <v>798</v>
      </c>
      <c r="C201" s="882"/>
      <c r="D201" s="573"/>
    </row>
    <row r="202" spans="1:4" ht="22.5">
      <c r="A202" s="536">
        <v>1.2</v>
      </c>
      <c r="B202" s="559" t="s">
        <v>799</v>
      </c>
      <c r="C202" s="560" t="s">
        <v>925</v>
      </c>
      <c r="D202" s="574"/>
    </row>
    <row r="203" spans="1:4" ht="22.5">
      <c r="A203" s="536" t="s">
        <v>801</v>
      </c>
      <c r="B203" s="561" t="s">
        <v>802</v>
      </c>
      <c r="C203" s="562" t="s">
        <v>926</v>
      </c>
      <c r="D203" s="575"/>
    </row>
    <row r="204" spans="1:4" ht="23.25">
      <c r="A204" s="536" t="s">
        <v>803</v>
      </c>
      <c r="B204" s="563" t="s">
        <v>804</v>
      </c>
      <c r="C204" s="562" t="s">
        <v>927</v>
      </c>
      <c r="D204" s="576"/>
    </row>
    <row r="205" spans="1:4" ht="12.75">
      <c r="A205" s="536" t="s">
        <v>805</v>
      </c>
      <c r="B205" s="564" t="s">
        <v>806</v>
      </c>
      <c r="C205" s="560" t="s">
        <v>928</v>
      </c>
      <c r="D205" s="575"/>
    </row>
    <row r="206" spans="1:4" ht="18" customHeight="1">
      <c r="A206" s="536" t="s">
        <v>807</v>
      </c>
      <c r="B206" s="567" t="s">
        <v>808</v>
      </c>
      <c r="C206" s="560" t="s">
        <v>929</v>
      </c>
      <c r="D206" s="576"/>
    </row>
    <row r="207" spans="1:4" ht="22.5">
      <c r="A207" s="536">
        <v>1.4</v>
      </c>
      <c r="B207" s="561" t="s">
        <v>941</v>
      </c>
      <c r="C207" s="565" t="s">
        <v>930</v>
      </c>
      <c r="D207" s="577"/>
    </row>
    <row r="208" spans="1:4" ht="12.75">
      <c r="A208" s="536">
        <v>1.5</v>
      </c>
      <c r="B208" s="561" t="s">
        <v>942</v>
      </c>
      <c r="C208" s="565" t="s">
        <v>930</v>
      </c>
      <c r="D208" s="577"/>
    </row>
    <row r="209" spans="1:3">
      <c r="A209" s="536"/>
      <c r="B209" s="910" t="s">
        <v>931</v>
      </c>
      <c r="C209" s="910"/>
    </row>
    <row r="210" spans="1:3" ht="24.6" customHeight="1">
      <c r="A210" s="536"/>
      <c r="B210" s="926" t="s">
        <v>932</v>
      </c>
      <c r="C210" s="926"/>
    </row>
    <row r="211" spans="1:3" ht="22.5">
      <c r="A211" s="544"/>
      <c r="B211" s="538" t="s">
        <v>682</v>
      </c>
      <c r="C211" s="546" t="s">
        <v>878</v>
      </c>
    </row>
    <row r="212" spans="1:3" ht="22.5">
      <c r="A212" s="544"/>
      <c r="B212" s="538" t="s">
        <v>683</v>
      </c>
      <c r="C212" s="546" t="s">
        <v>879</v>
      </c>
    </row>
    <row r="213" spans="1:3" ht="22.5">
      <c r="A213" s="536"/>
      <c r="B213" s="538" t="s">
        <v>684</v>
      </c>
      <c r="C213" s="546" t="s">
        <v>933</v>
      </c>
    </row>
    <row r="214" spans="1:3">
      <c r="A214" s="536"/>
      <c r="B214" s="910" t="s">
        <v>934</v>
      </c>
      <c r="C214" s="910"/>
    </row>
    <row r="215" spans="1:3" ht="36" customHeight="1">
      <c r="A215" s="544"/>
      <c r="B215" s="927" t="s">
        <v>948</v>
      </c>
      <c r="C215" s="927"/>
    </row>
  </sheetData>
  <mergeCells count="131">
    <mergeCell ref="C198:C201"/>
    <mergeCell ref="B209:C209"/>
    <mergeCell ref="B210:C210"/>
    <mergeCell ref="B214:C214"/>
    <mergeCell ref="B215:C215"/>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B155:C155"/>
    <mergeCell ref="C147:C152"/>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67"/>
  <sheetViews>
    <sheetView zoomScale="85" zoomScaleNormal="85" workbookViewId="0">
      <pane xSplit="1" ySplit="6" topLeftCell="B7" activePane="bottomRight" state="frozen"/>
      <selection pane="topRight"/>
      <selection pane="bottomLeft"/>
      <selection pane="bottomRight"/>
    </sheetView>
  </sheetViews>
  <sheetFormatPr defaultColWidth="9.140625" defaultRowHeight="15"/>
  <cols>
    <col min="1" max="1" width="9.5703125" style="2" bestFit="1" customWidth="1"/>
    <col min="2" max="2" width="89.140625" style="2" customWidth="1"/>
    <col min="3" max="8" width="12.5703125" style="2" customWidth="1"/>
    <col min="9" max="9" width="8.85546875" customWidth="1"/>
    <col min="10" max="16384" width="9.140625" style="11"/>
  </cols>
  <sheetData>
    <row r="1" spans="1:14" s="727" customFormat="1" ht="15.75">
      <c r="A1" s="182" t="s">
        <v>188</v>
      </c>
      <c r="B1" s="715" t="str">
        <f>Info!C2</f>
        <v>სს თიბისი ბანკი</v>
      </c>
      <c r="C1" s="715"/>
      <c r="D1" s="716"/>
      <c r="E1" s="716"/>
      <c r="F1" s="716"/>
      <c r="G1" s="716"/>
      <c r="H1" s="716"/>
      <c r="I1" s="717"/>
    </row>
    <row r="2" spans="1:14" s="727" customFormat="1" ht="15.75">
      <c r="A2" s="182" t="s">
        <v>189</v>
      </c>
      <c r="B2" s="695">
        <f>'1. key ratios'!B2</f>
        <v>44742</v>
      </c>
      <c r="C2" s="719"/>
      <c r="D2" s="720"/>
      <c r="E2" s="720"/>
      <c r="F2" s="720"/>
      <c r="G2" s="720"/>
      <c r="H2" s="720"/>
      <c r="I2" s="717"/>
    </row>
    <row r="3" spans="1:14" ht="15.75">
      <c r="A3" s="16"/>
      <c r="B3" s="15"/>
      <c r="C3" s="28"/>
      <c r="D3" s="17"/>
      <c r="E3" s="17"/>
      <c r="F3" s="17"/>
      <c r="G3" s="17"/>
      <c r="H3" s="17"/>
    </row>
    <row r="4" spans="1:14" ht="16.5" thickBot="1">
      <c r="A4" s="44" t="s">
        <v>406</v>
      </c>
      <c r="B4" s="29" t="s">
        <v>222</v>
      </c>
      <c r="C4" s="32"/>
      <c r="D4" s="32"/>
      <c r="E4" s="32"/>
      <c r="F4" s="44"/>
      <c r="G4" s="44"/>
      <c r="H4" s="45" t="s">
        <v>93</v>
      </c>
    </row>
    <row r="5" spans="1:14" ht="15.75">
      <c r="A5" s="117"/>
      <c r="B5" s="118"/>
      <c r="C5" s="765" t="s">
        <v>194</v>
      </c>
      <c r="D5" s="766"/>
      <c r="E5" s="767"/>
      <c r="F5" s="765" t="s">
        <v>195</v>
      </c>
      <c r="G5" s="766"/>
      <c r="H5" s="768"/>
    </row>
    <row r="6" spans="1:14">
      <c r="A6" s="119" t="s">
        <v>26</v>
      </c>
      <c r="B6" s="46"/>
      <c r="C6" s="47" t="s">
        <v>27</v>
      </c>
      <c r="D6" s="47" t="s">
        <v>96</v>
      </c>
      <c r="E6" s="47" t="s">
        <v>68</v>
      </c>
      <c r="F6" s="47" t="s">
        <v>27</v>
      </c>
      <c r="G6" s="47" t="s">
        <v>96</v>
      </c>
      <c r="H6" s="120" t="s">
        <v>68</v>
      </c>
    </row>
    <row r="7" spans="1:14">
      <c r="A7" s="121"/>
      <c r="B7" s="49" t="s">
        <v>92</v>
      </c>
      <c r="C7" s="50"/>
      <c r="D7" s="50"/>
      <c r="E7" s="50"/>
      <c r="F7" s="50"/>
      <c r="G7" s="50"/>
      <c r="H7" s="122"/>
    </row>
    <row r="8" spans="1:14" ht="15.75">
      <c r="A8" s="121">
        <v>1</v>
      </c>
      <c r="B8" s="51" t="s">
        <v>97</v>
      </c>
      <c r="C8" s="234">
        <v>11825617.85</v>
      </c>
      <c r="D8" s="234">
        <v>3803932.78</v>
      </c>
      <c r="E8" s="232">
        <v>15629550.629999999</v>
      </c>
      <c r="F8" s="234">
        <v>7337043.8200000003</v>
      </c>
      <c r="G8" s="234">
        <v>-1653753.96</v>
      </c>
      <c r="H8" s="235">
        <v>5683289.8600000003</v>
      </c>
      <c r="I8" s="623"/>
      <c r="J8" s="623"/>
      <c r="K8" s="623"/>
      <c r="L8" s="623"/>
      <c r="M8" s="623"/>
      <c r="N8" s="623"/>
    </row>
    <row r="9" spans="1:14" ht="15.75">
      <c r="A9" s="121">
        <v>2</v>
      </c>
      <c r="B9" s="51" t="s">
        <v>98</v>
      </c>
      <c r="C9" s="236">
        <v>549286560.53999996</v>
      </c>
      <c r="D9" s="236">
        <v>270485980.63</v>
      </c>
      <c r="E9" s="232">
        <v>819772541.16999996</v>
      </c>
      <c r="F9" s="236">
        <v>416721795.30000001</v>
      </c>
      <c r="G9" s="236">
        <v>292548608.71889991</v>
      </c>
      <c r="H9" s="235">
        <v>709270404.01889992</v>
      </c>
      <c r="I9" s="623"/>
      <c r="J9" s="623"/>
      <c r="K9" s="623"/>
      <c r="L9" s="623"/>
      <c r="M9" s="623"/>
      <c r="N9" s="623"/>
    </row>
    <row r="10" spans="1:14" ht="15.75">
      <c r="A10" s="121">
        <v>2.1</v>
      </c>
      <c r="B10" s="52" t="s">
        <v>99</v>
      </c>
      <c r="C10" s="607">
        <v>247123.27</v>
      </c>
      <c r="D10" s="607">
        <v>0</v>
      </c>
      <c r="E10" s="601">
        <v>247123.27</v>
      </c>
      <c r="F10" s="607">
        <v>0</v>
      </c>
      <c r="G10" s="607">
        <v>0</v>
      </c>
      <c r="H10" s="603">
        <v>0</v>
      </c>
      <c r="I10" s="623"/>
      <c r="J10" s="623"/>
      <c r="K10" s="623"/>
      <c r="L10" s="623"/>
      <c r="M10" s="623"/>
      <c r="N10" s="623"/>
    </row>
    <row r="11" spans="1:14" ht="15.75">
      <c r="A11" s="121">
        <v>2.2000000000000002</v>
      </c>
      <c r="B11" s="52" t="s">
        <v>100</v>
      </c>
      <c r="C11" s="234">
        <v>101838849.73999999</v>
      </c>
      <c r="D11" s="234">
        <v>68377481.950000003</v>
      </c>
      <c r="E11" s="232">
        <v>170216331.69</v>
      </c>
      <c r="F11" s="234">
        <v>75699604.400000006</v>
      </c>
      <c r="G11" s="234">
        <v>72894454.773599908</v>
      </c>
      <c r="H11" s="235">
        <v>148594059.1735999</v>
      </c>
      <c r="I11" s="623"/>
      <c r="J11" s="623"/>
      <c r="K11" s="623"/>
      <c r="L11" s="623"/>
      <c r="M11" s="623"/>
      <c r="N11" s="623"/>
    </row>
    <row r="12" spans="1:14" ht="15.75">
      <c r="A12" s="121">
        <v>2.2999999999999998</v>
      </c>
      <c r="B12" s="52" t="s">
        <v>101</v>
      </c>
      <c r="C12" s="234">
        <v>13989409.75</v>
      </c>
      <c r="D12" s="234">
        <v>28458165.510000002</v>
      </c>
      <c r="E12" s="232">
        <v>42447575.260000005</v>
      </c>
      <c r="F12" s="234">
        <v>13697807.49</v>
      </c>
      <c r="G12" s="234">
        <v>30721055.408</v>
      </c>
      <c r="H12" s="235">
        <v>44418862.898000002</v>
      </c>
      <c r="I12" s="623"/>
      <c r="J12" s="623"/>
      <c r="K12" s="623"/>
      <c r="L12" s="623"/>
      <c r="M12" s="623"/>
      <c r="N12" s="623"/>
    </row>
    <row r="13" spans="1:14" ht="15.75">
      <c r="A13" s="121">
        <v>2.4</v>
      </c>
      <c r="B13" s="52" t="s">
        <v>102</v>
      </c>
      <c r="C13" s="234">
        <v>16569814.630000001</v>
      </c>
      <c r="D13" s="234">
        <v>3137760.56</v>
      </c>
      <c r="E13" s="232">
        <v>19707575.190000001</v>
      </c>
      <c r="F13" s="234">
        <v>9321192.5</v>
      </c>
      <c r="G13" s="234">
        <v>3268078.6462000003</v>
      </c>
      <c r="H13" s="235">
        <v>12589271.146200001</v>
      </c>
      <c r="I13" s="623"/>
      <c r="J13" s="623"/>
      <c r="K13" s="623"/>
      <c r="L13" s="623"/>
      <c r="M13" s="623"/>
      <c r="N13" s="623"/>
    </row>
    <row r="14" spans="1:14" ht="15.75">
      <c r="A14" s="121">
        <v>2.5</v>
      </c>
      <c r="B14" s="52" t="s">
        <v>103</v>
      </c>
      <c r="C14" s="234">
        <v>11241421.960000001</v>
      </c>
      <c r="D14" s="234">
        <v>29391810.149999999</v>
      </c>
      <c r="E14" s="232">
        <v>40633232.109999999</v>
      </c>
      <c r="F14" s="234">
        <v>7778082.0499999998</v>
      </c>
      <c r="G14" s="234">
        <v>24548543.293299999</v>
      </c>
      <c r="H14" s="235">
        <v>32326625.3433</v>
      </c>
      <c r="I14" s="623"/>
      <c r="J14" s="623"/>
      <c r="K14" s="623"/>
      <c r="L14" s="623"/>
      <c r="M14" s="623"/>
      <c r="N14" s="623"/>
    </row>
    <row r="15" spans="1:14" ht="15.75">
      <c r="A15" s="121">
        <v>2.6</v>
      </c>
      <c r="B15" s="52" t="s">
        <v>104</v>
      </c>
      <c r="C15" s="234">
        <v>29438189.379999999</v>
      </c>
      <c r="D15" s="234">
        <v>16035822.4</v>
      </c>
      <c r="E15" s="232">
        <v>45474011.780000001</v>
      </c>
      <c r="F15" s="234">
        <v>19001988.530000001</v>
      </c>
      <c r="G15" s="234">
        <v>20550378.2388</v>
      </c>
      <c r="H15" s="235">
        <v>39552366.768800005</v>
      </c>
      <c r="I15" s="623"/>
      <c r="J15" s="623"/>
      <c r="K15" s="623"/>
      <c r="L15" s="623"/>
      <c r="M15" s="623"/>
      <c r="N15" s="623"/>
    </row>
    <row r="16" spans="1:14" ht="15.75">
      <c r="A16" s="121">
        <v>2.7</v>
      </c>
      <c r="B16" s="52" t="s">
        <v>105</v>
      </c>
      <c r="C16" s="234">
        <v>10865465.390000001</v>
      </c>
      <c r="D16" s="234">
        <v>4136781.42</v>
      </c>
      <c r="E16" s="232">
        <v>15002246.810000001</v>
      </c>
      <c r="F16" s="234">
        <v>10329151.58</v>
      </c>
      <c r="G16" s="234">
        <v>4517580.1013000002</v>
      </c>
      <c r="H16" s="235">
        <v>14846731.681299999</v>
      </c>
      <c r="I16" s="623"/>
      <c r="J16" s="623"/>
      <c r="K16" s="623"/>
      <c r="L16" s="623"/>
      <c r="M16" s="623"/>
      <c r="N16" s="623"/>
    </row>
    <row r="17" spans="1:14" ht="15.75">
      <c r="A17" s="121">
        <v>2.8</v>
      </c>
      <c r="B17" s="52" t="s">
        <v>106</v>
      </c>
      <c r="C17" s="234">
        <v>355995550.38999999</v>
      </c>
      <c r="D17" s="234">
        <v>95369153.909999996</v>
      </c>
      <c r="E17" s="232">
        <v>451364704.29999995</v>
      </c>
      <c r="F17" s="234">
        <v>272071991.44</v>
      </c>
      <c r="G17" s="234">
        <v>109143881.67</v>
      </c>
      <c r="H17" s="235">
        <v>381215873.11000001</v>
      </c>
      <c r="I17" s="623"/>
      <c r="J17" s="623"/>
      <c r="K17" s="623"/>
      <c r="L17" s="623"/>
      <c r="M17" s="623"/>
      <c r="N17" s="623"/>
    </row>
    <row r="18" spans="1:14" ht="15.75">
      <c r="A18" s="121">
        <v>2.9</v>
      </c>
      <c r="B18" s="52" t="s">
        <v>107</v>
      </c>
      <c r="C18" s="234">
        <v>9100736.0299999993</v>
      </c>
      <c r="D18" s="234">
        <v>25579004.73</v>
      </c>
      <c r="E18" s="232">
        <v>34679740.759999998</v>
      </c>
      <c r="F18" s="234">
        <v>8821977.3100000005</v>
      </c>
      <c r="G18" s="234">
        <v>26904636.587700002</v>
      </c>
      <c r="H18" s="235">
        <v>35726613.897700004</v>
      </c>
      <c r="I18" s="623"/>
      <c r="J18" s="623"/>
      <c r="K18" s="623"/>
      <c r="L18" s="623"/>
      <c r="M18" s="623"/>
      <c r="N18" s="623"/>
    </row>
    <row r="19" spans="1:14" ht="15.75">
      <c r="A19" s="121">
        <v>3</v>
      </c>
      <c r="B19" s="51" t="s">
        <v>108</v>
      </c>
      <c r="C19" s="234">
        <v>7258029.6100000003</v>
      </c>
      <c r="D19" s="234">
        <v>1358523.08</v>
      </c>
      <c r="E19" s="232">
        <v>8616552.6900000013</v>
      </c>
      <c r="F19" s="234">
        <v>8144176.9400000004</v>
      </c>
      <c r="G19" s="234">
        <v>1488762.56</v>
      </c>
      <c r="H19" s="235">
        <v>9632939.5</v>
      </c>
      <c r="I19" s="623"/>
      <c r="J19" s="623"/>
      <c r="K19" s="623"/>
      <c r="L19" s="623"/>
      <c r="M19" s="623"/>
      <c r="N19" s="623"/>
    </row>
    <row r="20" spans="1:14" ht="15.75">
      <c r="A20" s="121">
        <v>4</v>
      </c>
      <c r="B20" s="51" t="s">
        <v>109</v>
      </c>
      <c r="C20" s="234">
        <v>85160369.760000005</v>
      </c>
      <c r="D20" s="234">
        <v>4762555.04</v>
      </c>
      <c r="E20" s="232">
        <v>89922924.800000012</v>
      </c>
      <c r="F20" s="234">
        <v>95842585.640000001</v>
      </c>
      <c r="G20" s="234">
        <v>5277244.99</v>
      </c>
      <c r="H20" s="235">
        <v>101119830.63</v>
      </c>
      <c r="I20" s="623"/>
      <c r="J20" s="623"/>
      <c r="K20" s="623"/>
      <c r="L20" s="623"/>
      <c r="M20" s="623"/>
      <c r="N20" s="623"/>
    </row>
    <row r="21" spans="1:14" ht="15.75">
      <c r="A21" s="121">
        <v>5</v>
      </c>
      <c r="B21" s="51" t="s">
        <v>110</v>
      </c>
      <c r="C21" s="234">
        <v>0</v>
      </c>
      <c r="D21" s="234">
        <v>0</v>
      </c>
      <c r="E21" s="232">
        <v>0</v>
      </c>
      <c r="F21" s="234">
        <v>0</v>
      </c>
      <c r="G21" s="234">
        <v>0</v>
      </c>
      <c r="H21" s="235">
        <v>0</v>
      </c>
      <c r="I21" s="623"/>
      <c r="J21" s="623"/>
      <c r="K21" s="623"/>
      <c r="L21" s="623"/>
      <c r="M21" s="623"/>
      <c r="N21" s="623"/>
    </row>
    <row r="22" spans="1:14" ht="15.75">
      <c r="A22" s="121">
        <v>6</v>
      </c>
      <c r="B22" s="53" t="s">
        <v>111</v>
      </c>
      <c r="C22" s="236">
        <v>653530577.75999999</v>
      </c>
      <c r="D22" s="236">
        <v>280410991.52999997</v>
      </c>
      <c r="E22" s="232">
        <v>933941569.28999996</v>
      </c>
      <c r="F22" s="236">
        <v>528045601.69999999</v>
      </c>
      <c r="G22" s="236">
        <v>297660862.30889994</v>
      </c>
      <c r="H22" s="235">
        <v>825706464.00889993</v>
      </c>
      <c r="I22" s="623"/>
      <c r="J22" s="623"/>
      <c r="K22" s="623"/>
      <c r="L22" s="623"/>
      <c r="M22" s="623"/>
      <c r="N22" s="623"/>
    </row>
    <row r="23" spans="1:14" ht="15.75">
      <c r="A23" s="121"/>
      <c r="B23" s="49" t="s">
        <v>90</v>
      </c>
      <c r="C23" s="234"/>
      <c r="D23" s="234"/>
      <c r="E23" s="231"/>
      <c r="F23" s="234"/>
      <c r="G23" s="234"/>
      <c r="H23" s="237"/>
      <c r="I23" s="623"/>
      <c r="J23" s="623"/>
      <c r="K23" s="623"/>
      <c r="L23" s="623"/>
      <c r="M23" s="623"/>
      <c r="N23" s="623"/>
    </row>
    <row r="24" spans="1:14" ht="15.75">
      <c r="A24" s="121">
        <v>7</v>
      </c>
      <c r="B24" s="51" t="s">
        <v>112</v>
      </c>
      <c r="C24" s="234">
        <v>86645248.680000007</v>
      </c>
      <c r="D24" s="234">
        <v>9575969.4900000002</v>
      </c>
      <c r="E24" s="232">
        <v>96221218.170000002</v>
      </c>
      <c r="F24" s="234">
        <v>52926167.490000002</v>
      </c>
      <c r="G24" s="234">
        <v>19364641.190000001</v>
      </c>
      <c r="H24" s="235">
        <v>72290808.680000007</v>
      </c>
      <c r="I24" s="623"/>
      <c r="J24" s="623"/>
      <c r="K24" s="623"/>
      <c r="L24" s="623"/>
      <c r="M24" s="623"/>
      <c r="N24" s="623"/>
    </row>
    <row r="25" spans="1:14" ht="15.75">
      <c r="A25" s="121">
        <v>8</v>
      </c>
      <c r="B25" s="51" t="s">
        <v>113</v>
      </c>
      <c r="C25" s="234">
        <v>124546036.8</v>
      </c>
      <c r="D25" s="234">
        <v>31679345.890000001</v>
      </c>
      <c r="E25" s="232">
        <v>156225382.69</v>
      </c>
      <c r="F25" s="234">
        <v>99717551.159999996</v>
      </c>
      <c r="G25" s="234">
        <v>55906208.649999999</v>
      </c>
      <c r="H25" s="235">
        <v>155623759.81</v>
      </c>
      <c r="I25" s="623"/>
      <c r="J25" s="623"/>
      <c r="K25" s="623"/>
      <c r="L25" s="623"/>
      <c r="M25" s="623"/>
      <c r="N25" s="623"/>
    </row>
    <row r="26" spans="1:14" ht="15.75">
      <c r="A26" s="121">
        <v>9</v>
      </c>
      <c r="B26" s="51" t="s">
        <v>114</v>
      </c>
      <c r="C26" s="234">
        <v>19009933.760000002</v>
      </c>
      <c r="D26" s="234">
        <v>1141164.47</v>
      </c>
      <c r="E26" s="232">
        <v>20151098.23</v>
      </c>
      <c r="F26" s="234">
        <v>10524641.01</v>
      </c>
      <c r="G26" s="234">
        <v>-3906.36</v>
      </c>
      <c r="H26" s="235">
        <v>10520734.65</v>
      </c>
      <c r="I26" s="623"/>
      <c r="J26" s="623"/>
      <c r="K26" s="623"/>
      <c r="L26" s="623"/>
      <c r="M26" s="623"/>
      <c r="N26" s="623"/>
    </row>
    <row r="27" spans="1:14" ht="15.75">
      <c r="A27" s="121">
        <v>10</v>
      </c>
      <c r="B27" s="51" t="s">
        <v>115</v>
      </c>
      <c r="C27" s="234">
        <v>0</v>
      </c>
      <c r="D27" s="234">
        <v>57984237.020000003</v>
      </c>
      <c r="E27" s="232">
        <v>57984237.020000003</v>
      </c>
      <c r="F27" s="234">
        <v>0</v>
      </c>
      <c r="G27" s="234">
        <v>54950352.390000001</v>
      </c>
      <c r="H27" s="235">
        <v>54950352.390000001</v>
      </c>
      <c r="I27" s="623"/>
      <c r="J27" s="623"/>
      <c r="K27" s="623"/>
      <c r="L27" s="623"/>
      <c r="M27" s="623"/>
      <c r="N27" s="623"/>
    </row>
    <row r="28" spans="1:14" ht="15.75">
      <c r="A28" s="121">
        <v>11</v>
      </c>
      <c r="B28" s="51" t="s">
        <v>116</v>
      </c>
      <c r="C28" s="234">
        <v>92822745.030000001</v>
      </c>
      <c r="D28" s="234">
        <v>37536589.640000001</v>
      </c>
      <c r="E28" s="232">
        <v>130359334.67</v>
      </c>
      <c r="F28" s="234">
        <v>85847629.980000004</v>
      </c>
      <c r="G28" s="234">
        <v>46780848.909999996</v>
      </c>
      <c r="H28" s="235">
        <v>132628478.89</v>
      </c>
      <c r="I28" s="623"/>
      <c r="J28" s="623"/>
      <c r="K28" s="623"/>
      <c r="L28" s="623"/>
      <c r="M28" s="623"/>
      <c r="N28" s="623"/>
    </row>
    <row r="29" spans="1:14" ht="15.75">
      <c r="A29" s="121">
        <v>12</v>
      </c>
      <c r="B29" s="51" t="s">
        <v>117</v>
      </c>
      <c r="C29" s="234">
        <v>923721.05</v>
      </c>
      <c r="D29" s="234">
        <v>17946.71</v>
      </c>
      <c r="E29" s="232">
        <v>941667.76</v>
      </c>
      <c r="F29" s="234">
        <v>1461707.6</v>
      </c>
      <c r="G29" s="234">
        <v>18604.63</v>
      </c>
      <c r="H29" s="235">
        <v>1480312.23</v>
      </c>
      <c r="I29" s="623"/>
      <c r="J29" s="623"/>
      <c r="K29" s="623"/>
      <c r="L29" s="623"/>
      <c r="M29" s="623"/>
      <c r="N29" s="623"/>
    </row>
    <row r="30" spans="1:14" ht="15.75">
      <c r="A30" s="121">
        <v>13</v>
      </c>
      <c r="B30" s="54" t="s">
        <v>118</v>
      </c>
      <c r="C30" s="236">
        <v>323947685.31999999</v>
      </c>
      <c r="D30" s="236">
        <v>137935253.22</v>
      </c>
      <c r="E30" s="232">
        <v>461882938.53999996</v>
      </c>
      <c r="F30" s="236">
        <v>250477697.23999998</v>
      </c>
      <c r="G30" s="236">
        <v>177016749.41</v>
      </c>
      <c r="H30" s="235">
        <v>427494446.64999998</v>
      </c>
      <c r="I30" s="623"/>
      <c r="J30" s="623"/>
      <c r="K30" s="623"/>
      <c r="L30" s="623"/>
      <c r="M30" s="623"/>
      <c r="N30" s="623"/>
    </row>
    <row r="31" spans="1:14" ht="15.75">
      <c r="A31" s="121">
        <v>14</v>
      </c>
      <c r="B31" s="54" t="s">
        <v>119</v>
      </c>
      <c r="C31" s="236">
        <v>329582892.44</v>
      </c>
      <c r="D31" s="236">
        <v>142475738.30999997</v>
      </c>
      <c r="E31" s="232">
        <v>472058630.75</v>
      </c>
      <c r="F31" s="236">
        <v>277567904.46000004</v>
      </c>
      <c r="G31" s="236">
        <v>120644112.89889994</v>
      </c>
      <c r="H31" s="235">
        <v>398212017.35889995</v>
      </c>
      <c r="I31" s="623"/>
      <c r="J31" s="623"/>
      <c r="K31" s="623"/>
      <c r="L31" s="623"/>
      <c r="M31" s="623"/>
      <c r="N31" s="623"/>
    </row>
    <row r="32" spans="1:14">
      <c r="A32" s="121"/>
      <c r="B32" s="49"/>
      <c r="C32" s="238"/>
      <c r="D32" s="238"/>
      <c r="E32" s="238"/>
      <c r="F32" s="238"/>
      <c r="G32" s="238"/>
      <c r="H32" s="239"/>
      <c r="I32" s="623"/>
      <c r="J32" s="623"/>
      <c r="K32" s="623"/>
      <c r="L32" s="623"/>
      <c r="M32" s="623"/>
      <c r="N32" s="623"/>
    </row>
    <row r="33" spans="1:14" ht="15.75">
      <c r="A33" s="121"/>
      <c r="B33" s="49" t="s">
        <v>120</v>
      </c>
      <c r="C33" s="234"/>
      <c r="D33" s="234"/>
      <c r="E33" s="231"/>
      <c r="F33" s="234"/>
      <c r="G33" s="234"/>
      <c r="H33" s="237"/>
      <c r="I33" s="623"/>
      <c r="J33" s="623"/>
      <c r="K33" s="623"/>
      <c r="L33" s="623"/>
      <c r="M33" s="623"/>
      <c r="N33" s="623"/>
    </row>
    <row r="34" spans="1:14" ht="15.75">
      <c r="A34" s="121">
        <v>15</v>
      </c>
      <c r="B34" s="48" t="s">
        <v>91</v>
      </c>
      <c r="C34" s="240">
        <v>120691624.17000002</v>
      </c>
      <c r="D34" s="610">
        <v>-189740.48999999464</v>
      </c>
      <c r="E34" s="232">
        <v>120501883.68000002</v>
      </c>
      <c r="F34" s="240">
        <v>90015984.449999988</v>
      </c>
      <c r="G34" s="240">
        <v>2154161.4100000039</v>
      </c>
      <c r="H34" s="235">
        <v>92170145.859999985</v>
      </c>
      <c r="I34" s="623"/>
      <c r="J34" s="623"/>
      <c r="K34" s="623"/>
      <c r="L34" s="623"/>
      <c r="M34" s="623"/>
      <c r="N34" s="623"/>
    </row>
    <row r="35" spans="1:14" ht="15.75">
      <c r="A35" s="121">
        <v>15.1</v>
      </c>
      <c r="B35" s="52" t="s">
        <v>121</v>
      </c>
      <c r="C35" s="234">
        <v>169792670.83000001</v>
      </c>
      <c r="D35" s="607">
        <v>67958003.969999999</v>
      </c>
      <c r="E35" s="232">
        <v>237750674.80000001</v>
      </c>
      <c r="F35" s="234">
        <v>126814082.69</v>
      </c>
      <c r="G35" s="234">
        <v>55607911.07</v>
      </c>
      <c r="H35" s="235">
        <v>182421993.75999999</v>
      </c>
      <c r="I35" s="623"/>
      <c r="J35" s="623"/>
      <c r="K35" s="623"/>
      <c r="L35" s="623"/>
      <c r="M35" s="623"/>
      <c r="N35" s="623"/>
    </row>
    <row r="36" spans="1:14" ht="15.75">
      <c r="A36" s="121">
        <v>15.2</v>
      </c>
      <c r="B36" s="52" t="s">
        <v>122</v>
      </c>
      <c r="C36" s="234">
        <v>49101046.659999996</v>
      </c>
      <c r="D36" s="607">
        <v>68147744.459999993</v>
      </c>
      <c r="E36" s="232">
        <v>117248791.11999999</v>
      </c>
      <c r="F36" s="234">
        <v>36798098.240000002</v>
      </c>
      <c r="G36" s="234">
        <v>53453749.659999996</v>
      </c>
      <c r="H36" s="235">
        <v>90251847.900000006</v>
      </c>
      <c r="I36" s="623"/>
      <c r="J36" s="623"/>
      <c r="K36" s="623"/>
      <c r="L36" s="623"/>
      <c r="M36" s="623"/>
      <c r="N36" s="623"/>
    </row>
    <row r="37" spans="1:14" ht="15.75">
      <c r="A37" s="121">
        <v>16</v>
      </c>
      <c r="B37" s="51" t="s">
        <v>123</v>
      </c>
      <c r="C37" s="234">
        <v>6445539.96</v>
      </c>
      <c r="D37" s="607">
        <v>0</v>
      </c>
      <c r="E37" s="232">
        <v>6445539.96</v>
      </c>
      <c r="F37" s="234">
        <v>15400504.960000001</v>
      </c>
      <c r="G37" s="234">
        <v>0</v>
      </c>
      <c r="H37" s="235">
        <v>15400504.960000001</v>
      </c>
      <c r="I37" s="623"/>
      <c r="J37" s="623"/>
      <c r="K37" s="623"/>
      <c r="L37" s="623"/>
      <c r="M37" s="623"/>
      <c r="N37" s="623"/>
    </row>
    <row r="38" spans="1:14" ht="15.75">
      <c r="A38" s="121">
        <v>17</v>
      </c>
      <c r="B38" s="51" t="s">
        <v>124</v>
      </c>
      <c r="C38" s="234">
        <v>0</v>
      </c>
      <c r="D38" s="607">
        <v>0</v>
      </c>
      <c r="E38" s="232">
        <v>0</v>
      </c>
      <c r="F38" s="234">
        <v>0</v>
      </c>
      <c r="G38" s="234">
        <v>0</v>
      </c>
      <c r="H38" s="235">
        <v>0</v>
      </c>
      <c r="I38" s="623"/>
      <c r="J38" s="623"/>
      <c r="K38" s="623"/>
      <c r="L38" s="623"/>
      <c r="M38" s="623"/>
      <c r="N38" s="623"/>
    </row>
    <row r="39" spans="1:14" ht="15.75">
      <c r="A39" s="121">
        <v>18</v>
      </c>
      <c r="B39" s="51" t="s">
        <v>125</v>
      </c>
      <c r="C39" s="234">
        <v>1333520.51</v>
      </c>
      <c r="D39" s="607">
        <v>891208.43</v>
      </c>
      <c r="E39" s="232">
        <v>2224728.94</v>
      </c>
      <c r="F39" s="234">
        <v>6525601.2999999998</v>
      </c>
      <c r="G39" s="234">
        <v>514822.74</v>
      </c>
      <c r="H39" s="235">
        <v>7040424.04</v>
      </c>
      <c r="I39" s="623"/>
      <c r="J39" s="623"/>
      <c r="K39" s="623"/>
      <c r="L39" s="623"/>
      <c r="M39" s="623"/>
      <c r="N39" s="623"/>
    </row>
    <row r="40" spans="1:14" ht="15.75">
      <c r="A40" s="121">
        <v>19</v>
      </c>
      <c r="B40" s="51" t="s">
        <v>126</v>
      </c>
      <c r="C40" s="234">
        <v>123903522.14</v>
      </c>
      <c r="D40" s="607">
        <v>0</v>
      </c>
      <c r="E40" s="232">
        <v>123903522.14</v>
      </c>
      <c r="F40" s="234">
        <v>32640777.079999998</v>
      </c>
      <c r="G40" s="234">
        <v>0</v>
      </c>
      <c r="H40" s="235">
        <v>32640777.079999998</v>
      </c>
      <c r="I40" s="623"/>
      <c r="J40" s="623"/>
      <c r="K40" s="623"/>
      <c r="L40" s="623"/>
      <c r="M40" s="623"/>
      <c r="N40" s="623"/>
    </row>
    <row r="41" spans="1:14" ht="15.75">
      <c r="A41" s="121">
        <v>20</v>
      </c>
      <c r="B41" s="51" t="s">
        <v>127</v>
      </c>
      <c r="C41" s="234">
        <v>16265776.42</v>
      </c>
      <c r="D41" s="607">
        <v>0</v>
      </c>
      <c r="E41" s="232">
        <v>16265776.42</v>
      </c>
      <c r="F41" s="234">
        <v>46396887.920000002</v>
      </c>
      <c r="G41" s="234">
        <v>0</v>
      </c>
      <c r="H41" s="235">
        <v>46396887.920000002</v>
      </c>
      <c r="I41" s="623"/>
      <c r="J41" s="623"/>
      <c r="K41" s="623"/>
      <c r="L41" s="623"/>
      <c r="M41" s="623"/>
      <c r="N41" s="623"/>
    </row>
    <row r="42" spans="1:14" ht="15.75">
      <c r="A42" s="121">
        <v>21</v>
      </c>
      <c r="B42" s="51" t="s">
        <v>128</v>
      </c>
      <c r="C42" s="234">
        <v>-2856407.98</v>
      </c>
      <c r="D42" s="607">
        <v>0</v>
      </c>
      <c r="E42" s="232">
        <v>-2856407.98</v>
      </c>
      <c r="F42" s="234">
        <v>54509255.090000004</v>
      </c>
      <c r="G42" s="234">
        <v>0</v>
      </c>
      <c r="H42" s="235">
        <v>54509255.090000004</v>
      </c>
      <c r="I42" s="623"/>
      <c r="J42" s="623"/>
      <c r="K42" s="623"/>
      <c r="L42" s="623"/>
      <c r="M42" s="623"/>
      <c r="N42" s="623"/>
    </row>
    <row r="43" spans="1:14" ht="15.75">
      <c r="A43" s="121">
        <v>22</v>
      </c>
      <c r="B43" s="51" t="s">
        <v>129</v>
      </c>
      <c r="C43" s="234">
        <v>11964091.84</v>
      </c>
      <c r="D43" s="607">
        <v>12291619.539999999</v>
      </c>
      <c r="E43" s="232">
        <v>24255711.379999999</v>
      </c>
      <c r="F43" s="234">
        <v>13855102.48</v>
      </c>
      <c r="G43" s="234">
        <v>13111847.539999999</v>
      </c>
      <c r="H43" s="235">
        <v>26966950.02</v>
      </c>
      <c r="I43" s="623"/>
      <c r="J43" s="623"/>
      <c r="K43" s="623"/>
      <c r="L43" s="623"/>
      <c r="M43" s="623"/>
      <c r="N43" s="623"/>
    </row>
    <row r="44" spans="1:14" ht="15.75">
      <c r="A44" s="121">
        <v>23</v>
      </c>
      <c r="B44" s="51" t="s">
        <v>130</v>
      </c>
      <c r="C44" s="234">
        <v>8448780.25</v>
      </c>
      <c r="D44" s="607">
        <v>9055609.2699999996</v>
      </c>
      <c r="E44" s="232">
        <v>17504389.52</v>
      </c>
      <c r="F44" s="234">
        <v>7207663.5499999998</v>
      </c>
      <c r="G44" s="234">
        <v>2436243.88</v>
      </c>
      <c r="H44" s="235">
        <v>9643907.4299999997</v>
      </c>
      <c r="I44" s="623"/>
      <c r="J44" s="623"/>
      <c r="K44" s="623"/>
      <c r="L44" s="623"/>
      <c r="M44" s="623"/>
      <c r="N44" s="623"/>
    </row>
    <row r="45" spans="1:14" ht="15.75">
      <c r="A45" s="121">
        <v>24</v>
      </c>
      <c r="B45" s="54" t="s">
        <v>131</v>
      </c>
      <c r="C45" s="236">
        <v>286196447.31000006</v>
      </c>
      <c r="D45" s="608">
        <v>22048696.750000004</v>
      </c>
      <c r="E45" s="232">
        <v>308245144.06000006</v>
      </c>
      <c r="F45" s="236">
        <v>266551776.82999998</v>
      </c>
      <c r="G45" s="236">
        <v>18217075.570000004</v>
      </c>
      <c r="H45" s="235">
        <v>284768852.39999998</v>
      </c>
      <c r="I45" s="623"/>
      <c r="J45" s="623"/>
      <c r="K45" s="623"/>
      <c r="L45" s="623"/>
      <c r="M45" s="623"/>
      <c r="N45" s="623"/>
    </row>
    <row r="46" spans="1:14">
      <c r="A46" s="121"/>
      <c r="B46" s="49" t="s">
        <v>132</v>
      </c>
      <c r="C46" s="234"/>
      <c r="D46" s="607"/>
      <c r="E46" s="234"/>
      <c r="F46" s="234"/>
      <c r="G46" s="234"/>
      <c r="H46" s="241"/>
      <c r="I46" s="623"/>
      <c r="J46" s="623"/>
      <c r="K46" s="623"/>
      <c r="L46" s="623"/>
      <c r="M46" s="623"/>
      <c r="N46" s="623"/>
    </row>
    <row r="47" spans="1:14" ht="15.75">
      <c r="A47" s="121">
        <v>25</v>
      </c>
      <c r="B47" s="51" t="s">
        <v>133</v>
      </c>
      <c r="C47" s="234">
        <v>13108915.07</v>
      </c>
      <c r="D47" s="607">
        <v>3661177.19</v>
      </c>
      <c r="E47" s="232">
        <v>16770092.26</v>
      </c>
      <c r="F47" s="234">
        <v>11203417.24</v>
      </c>
      <c r="G47" s="234">
        <v>3824985.6</v>
      </c>
      <c r="H47" s="235">
        <v>15028402.84</v>
      </c>
      <c r="I47" s="623"/>
      <c r="J47" s="623"/>
      <c r="K47" s="623"/>
      <c r="L47" s="623"/>
      <c r="M47" s="623"/>
      <c r="N47" s="623"/>
    </row>
    <row r="48" spans="1:14" ht="15.75">
      <c r="A48" s="121">
        <v>26</v>
      </c>
      <c r="B48" s="51" t="s">
        <v>134</v>
      </c>
      <c r="C48" s="234">
        <v>11283482.01</v>
      </c>
      <c r="D48" s="607">
        <v>7424922.4500000002</v>
      </c>
      <c r="E48" s="232">
        <v>18708404.460000001</v>
      </c>
      <c r="F48" s="234">
        <v>5970466.6299999999</v>
      </c>
      <c r="G48" s="234">
        <v>4355573.25</v>
      </c>
      <c r="H48" s="235">
        <v>10326039.879999999</v>
      </c>
      <c r="I48" s="623"/>
      <c r="J48" s="623"/>
      <c r="K48" s="623"/>
      <c r="L48" s="623"/>
      <c r="M48" s="623"/>
      <c r="N48" s="623"/>
    </row>
    <row r="49" spans="1:14" ht="15.75">
      <c r="A49" s="121">
        <v>27</v>
      </c>
      <c r="B49" s="51" t="s">
        <v>135</v>
      </c>
      <c r="C49" s="234">
        <v>133766382.44</v>
      </c>
      <c r="D49" s="607">
        <v>0</v>
      </c>
      <c r="E49" s="232">
        <v>133766382.44</v>
      </c>
      <c r="F49" s="234">
        <v>107077354.31999999</v>
      </c>
      <c r="G49" s="234">
        <v>0</v>
      </c>
      <c r="H49" s="235">
        <v>107077354.31999999</v>
      </c>
      <c r="I49" s="623"/>
      <c r="J49" s="623"/>
      <c r="K49" s="623"/>
      <c r="L49" s="623"/>
      <c r="M49" s="623"/>
      <c r="N49" s="623"/>
    </row>
    <row r="50" spans="1:14" ht="15.75">
      <c r="A50" s="121">
        <v>28</v>
      </c>
      <c r="B50" s="51" t="s">
        <v>270</v>
      </c>
      <c r="C50" s="234">
        <v>2754538.51</v>
      </c>
      <c r="D50" s="607">
        <v>0</v>
      </c>
      <c r="E50" s="232">
        <v>2754538.51</v>
      </c>
      <c r="F50" s="234">
        <v>2685806.05</v>
      </c>
      <c r="G50" s="234">
        <v>0</v>
      </c>
      <c r="H50" s="235">
        <v>2685806.05</v>
      </c>
      <c r="I50" s="623"/>
      <c r="J50" s="623"/>
      <c r="K50" s="623"/>
      <c r="L50" s="623"/>
      <c r="M50" s="623"/>
      <c r="N50" s="623"/>
    </row>
    <row r="51" spans="1:14" ht="15.75">
      <c r="A51" s="121">
        <v>29</v>
      </c>
      <c r="B51" s="51" t="s">
        <v>136</v>
      </c>
      <c r="C51" s="234">
        <v>33137422.859999999</v>
      </c>
      <c r="D51" s="607">
        <v>0</v>
      </c>
      <c r="E51" s="232">
        <v>33137422.859999999</v>
      </c>
      <c r="F51" s="234">
        <v>28600018.27</v>
      </c>
      <c r="G51" s="234">
        <v>0</v>
      </c>
      <c r="H51" s="235">
        <v>28600018.27</v>
      </c>
      <c r="I51" s="623"/>
      <c r="J51" s="623"/>
      <c r="K51" s="623"/>
      <c r="L51" s="623"/>
      <c r="M51" s="623"/>
      <c r="N51" s="623"/>
    </row>
    <row r="52" spans="1:14" ht="15.75">
      <c r="A52" s="121">
        <v>30</v>
      </c>
      <c r="B52" s="51" t="s">
        <v>137</v>
      </c>
      <c r="C52" s="234">
        <v>35525833.789999999</v>
      </c>
      <c r="D52" s="607">
        <v>9928719.6999999993</v>
      </c>
      <c r="E52" s="232">
        <v>45454553.489999995</v>
      </c>
      <c r="F52" s="234">
        <v>35833679.5</v>
      </c>
      <c r="G52" s="234">
        <v>9619718.3699999992</v>
      </c>
      <c r="H52" s="235">
        <v>45453397.869999997</v>
      </c>
      <c r="I52" s="623"/>
      <c r="J52" s="623"/>
      <c r="K52" s="623"/>
      <c r="L52" s="623"/>
      <c r="M52" s="623"/>
      <c r="N52" s="623"/>
    </row>
    <row r="53" spans="1:14" ht="15.75">
      <c r="A53" s="121">
        <v>31</v>
      </c>
      <c r="B53" s="54" t="s">
        <v>138</v>
      </c>
      <c r="C53" s="236">
        <v>229576574.67999998</v>
      </c>
      <c r="D53" s="608">
        <v>21014819.34</v>
      </c>
      <c r="E53" s="232">
        <v>250591394.01999998</v>
      </c>
      <c r="F53" s="236">
        <v>191370742.00999999</v>
      </c>
      <c r="G53" s="236">
        <v>17800277.219999999</v>
      </c>
      <c r="H53" s="235">
        <v>209171019.22999999</v>
      </c>
      <c r="I53" s="623"/>
      <c r="J53" s="623"/>
      <c r="K53" s="623"/>
      <c r="L53" s="623"/>
      <c r="M53" s="623"/>
      <c r="N53" s="623"/>
    </row>
    <row r="54" spans="1:14" ht="15.75">
      <c r="A54" s="121">
        <v>32</v>
      </c>
      <c r="B54" s="54" t="s">
        <v>139</v>
      </c>
      <c r="C54" s="236">
        <v>56619872.630000085</v>
      </c>
      <c r="D54" s="608">
        <v>1033877.4100000039</v>
      </c>
      <c r="E54" s="232">
        <v>57653750.040000089</v>
      </c>
      <c r="F54" s="236">
        <v>75181034.819999993</v>
      </c>
      <c r="G54" s="236">
        <v>416798.35000000522</v>
      </c>
      <c r="H54" s="235">
        <v>75597833.170000002</v>
      </c>
      <c r="I54" s="623"/>
      <c r="J54" s="623"/>
      <c r="K54" s="623"/>
      <c r="L54" s="623"/>
      <c r="M54" s="623"/>
      <c r="N54" s="623"/>
    </row>
    <row r="55" spans="1:14">
      <c r="A55" s="121"/>
      <c r="B55" s="49"/>
      <c r="C55" s="238"/>
      <c r="D55" s="609"/>
      <c r="E55" s="238"/>
      <c r="F55" s="238"/>
      <c r="G55" s="238"/>
      <c r="H55" s="239"/>
      <c r="I55" s="623"/>
      <c r="J55" s="623"/>
      <c r="K55" s="623"/>
      <c r="L55" s="623"/>
      <c r="M55" s="623"/>
      <c r="N55" s="623"/>
    </row>
    <row r="56" spans="1:14" ht="15.75">
      <c r="A56" s="121">
        <v>33</v>
      </c>
      <c r="B56" s="54" t="s">
        <v>140</v>
      </c>
      <c r="C56" s="236">
        <v>386202765.07000005</v>
      </c>
      <c r="D56" s="608">
        <v>143509615.71999997</v>
      </c>
      <c r="E56" s="232">
        <v>529712380.79000002</v>
      </c>
      <c r="F56" s="236">
        <v>352748939.28000003</v>
      </c>
      <c r="G56" s="236">
        <v>121060911.24889995</v>
      </c>
      <c r="H56" s="235">
        <v>473809850.52889997</v>
      </c>
      <c r="I56" s="623"/>
      <c r="J56" s="623"/>
      <c r="K56" s="623"/>
      <c r="L56" s="623"/>
      <c r="M56" s="623"/>
      <c r="N56" s="623"/>
    </row>
    <row r="57" spans="1:14">
      <c r="A57" s="121"/>
      <c r="B57" s="49"/>
      <c r="C57" s="238"/>
      <c r="D57" s="609"/>
      <c r="E57" s="238"/>
      <c r="F57" s="238"/>
      <c r="G57" s="238"/>
      <c r="H57" s="239"/>
      <c r="I57" s="623"/>
      <c r="J57" s="623"/>
      <c r="K57" s="623"/>
      <c r="L57" s="623"/>
      <c r="M57" s="623"/>
      <c r="N57" s="623"/>
    </row>
    <row r="58" spans="1:14" ht="15.75">
      <c r="A58" s="121">
        <v>34</v>
      </c>
      <c r="B58" s="51" t="s">
        <v>141</v>
      </c>
      <c r="C58" s="234">
        <v>7455549.1799999997</v>
      </c>
      <c r="D58" s="607">
        <v>0</v>
      </c>
      <c r="E58" s="232">
        <v>7455549.1799999997</v>
      </c>
      <c r="F58" s="234">
        <v>-85883248.200000003</v>
      </c>
      <c r="G58" s="234">
        <v>0</v>
      </c>
      <c r="H58" s="235">
        <v>-85883248.200000003</v>
      </c>
      <c r="I58" s="623"/>
      <c r="J58" s="623"/>
      <c r="K58" s="623"/>
      <c r="L58" s="623"/>
      <c r="M58" s="623"/>
      <c r="N58" s="623"/>
    </row>
    <row r="59" spans="1:14" s="198" customFormat="1" ht="15.75">
      <c r="A59" s="121">
        <v>35</v>
      </c>
      <c r="B59" s="48" t="s">
        <v>142</v>
      </c>
      <c r="C59" s="242">
        <v>-1501157.67</v>
      </c>
      <c r="D59" s="611">
        <v>0</v>
      </c>
      <c r="E59" s="243">
        <v>-1501157.67</v>
      </c>
      <c r="F59" s="244">
        <v>-224449.47999999998</v>
      </c>
      <c r="G59" s="244">
        <v>0</v>
      </c>
      <c r="H59" s="245">
        <v>-224449.47999999998</v>
      </c>
      <c r="I59" s="623"/>
      <c r="J59" s="623"/>
      <c r="K59" s="623"/>
      <c r="L59" s="623"/>
      <c r="M59" s="623"/>
      <c r="N59" s="623"/>
    </row>
    <row r="60" spans="1:14" ht="15.75">
      <c r="A60" s="121">
        <v>36</v>
      </c>
      <c r="B60" s="51" t="s">
        <v>143</v>
      </c>
      <c r="C60" s="234">
        <v>28980286.899999999</v>
      </c>
      <c r="D60" s="607">
        <v>0</v>
      </c>
      <c r="E60" s="232">
        <v>28980286.899999999</v>
      </c>
      <c r="F60" s="234">
        <v>12070131.095181001</v>
      </c>
      <c r="G60" s="234">
        <v>0</v>
      </c>
      <c r="H60" s="235">
        <v>12070131.095181001</v>
      </c>
      <c r="I60" s="623"/>
      <c r="J60" s="623"/>
      <c r="K60" s="623"/>
      <c r="L60" s="623"/>
      <c r="M60" s="623"/>
      <c r="N60" s="623"/>
    </row>
    <row r="61" spans="1:14" ht="15.75">
      <c r="A61" s="121">
        <v>37</v>
      </c>
      <c r="B61" s="54" t="s">
        <v>144</v>
      </c>
      <c r="C61" s="236">
        <v>34934678.409999996</v>
      </c>
      <c r="D61" s="608">
        <v>0</v>
      </c>
      <c r="E61" s="232">
        <v>34934678.409999996</v>
      </c>
      <c r="F61" s="236">
        <v>-74037566.584819004</v>
      </c>
      <c r="G61" s="236">
        <v>0</v>
      </c>
      <c r="H61" s="235">
        <v>-74037566.584819004</v>
      </c>
      <c r="I61" s="623"/>
      <c r="J61" s="623"/>
      <c r="K61" s="623"/>
      <c r="L61" s="623"/>
      <c r="M61" s="623"/>
      <c r="N61" s="623"/>
    </row>
    <row r="62" spans="1:14">
      <c r="A62" s="121"/>
      <c r="B62" s="55"/>
      <c r="C62" s="234"/>
      <c r="D62" s="607"/>
      <c r="E62" s="234"/>
      <c r="F62" s="234"/>
      <c r="G62" s="234"/>
      <c r="H62" s="241"/>
      <c r="I62" s="623"/>
      <c r="J62" s="623"/>
      <c r="K62" s="623"/>
      <c r="L62" s="623"/>
      <c r="M62" s="623"/>
      <c r="N62" s="623"/>
    </row>
    <row r="63" spans="1:14" ht="15.75">
      <c r="A63" s="121">
        <v>38</v>
      </c>
      <c r="B63" s="56" t="s">
        <v>271</v>
      </c>
      <c r="C63" s="236">
        <v>351268086.66000009</v>
      </c>
      <c r="D63" s="608">
        <v>143509615.71999997</v>
      </c>
      <c r="E63" s="232">
        <v>494777702.38000005</v>
      </c>
      <c r="F63" s="236">
        <v>426786505.86481905</v>
      </c>
      <c r="G63" s="236">
        <v>121060911.24889995</v>
      </c>
      <c r="H63" s="235">
        <v>547847417.11371899</v>
      </c>
      <c r="I63" s="623"/>
      <c r="J63" s="623"/>
      <c r="K63" s="623"/>
      <c r="L63" s="623"/>
      <c r="M63" s="623"/>
      <c r="N63" s="623"/>
    </row>
    <row r="64" spans="1:14" ht="15.75">
      <c r="A64" s="119">
        <v>39</v>
      </c>
      <c r="B64" s="51" t="s">
        <v>145</v>
      </c>
      <c r="C64" s="246">
        <v>64180066.840000004</v>
      </c>
      <c r="D64" s="612">
        <v>0</v>
      </c>
      <c r="E64" s="232">
        <v>64180066.840000004</v>
      </c>
      <c r="F64" s="246">
        <v>62028047.43</v>
      </c>
      <c r="G64" s="246">
        <v>0</v>
      </c>
      <c r="H64" s="235">
        <v>62028047.43</v>
      </c>
      <c r="I64" s="623"/>
      <c r="J64" s="623"/>
      <c r="K64" s="623"/>
      <c r="L64" s="623"/>
      <c r="M64" s="623"/>
      <c r="N64" s="623"/>
    </row>
    <row r="65" spans="1:14" ht="15.75">
      <c r="A65" s="121">
        <v>40</v>
      </c>
      <c r="B65" s="54" t="s">
        <v>146</v>
      </c>
      <c r="C65" s="236">
        <v>287088019.82000005</v>
      </c>
      <c r="D65" s="608">
        <v>143509615.71999997</v>
      </c>
      <c r="E65" s="232">
        <v>430597635.54000002</v>
      </c>
      <c r="F65" s="236">
        <v>364758458.43481904</v>
      </c>
      <c r="G65" s="236">
        <v>121060911.24889995</v>
      </c>
      <c r="H65" s="235">
        <v>485819369.68371898</v>
      </c>
      <c r="I65" s="623"/>
      <c r="J65" s="623"/>
      <c r="K65" s="623"/>
      <c r="L65" s="623"/>
      <c r="M65" s="623"/>
      <c r="N65" s="623"/>
    </row>
    <row r="66" spans="1:14" ht="15.75">
      <c r="A66" s="119">
        <v>41</v>
      </c>
      <c r="B66" s="51" t="s">
        <v>147</v>
      </c>
      <c r="C66" s="246">
        <v>0</v>
      </c>
      <c r="D66" s="612">
        <v>0</v>
      </c>
      <c r="E66" s="232">
        <v>0</v>
      </c>
      <c r="F66" s="246">
        <v>0</v>
      </c>
      <c r="G66" s="246">
        <v>0</v>
      </c>
      <c r="H66" s="235">
        <v>0</v>
      </c>
      <c r="I66" s="623"/>
      <c r="J66" s="623"/>
      <c r="K66" s="623"/>
      <c r="L66" s="623"/>
      <c r="M66" s="623"/>
      <c r="N66" s="623"/>
    </row>
    <row r="67" spans="1:14" ht="16.5" thickBot="1">
      <c r="A67" s="123">
        <v>42</v>
      </c>
      <c r="B67" s="124" t="s">
        <v>148</v>
      </c>
      <c r="C67" s="247">
        <v>287088019.82000005</v>
      </c>
      <c r="D67" s="613">
        <v>143509615.71999997</v>
      </c>
      <c r="E67" s="233">
        <v>430597635.54000002</v>
      </c>
      <c r="F67" s="247">
        <v>364758458.43481904</v>
      </c>
      <c r="G67" s="247">
        <v>121060911.24889995</v>
      </c>
      <c r="H67" s="248">
        <v>485819369.68371898</v>
      </c>
      <c r="I67" s="623"/>
      <c r="J67" s="623"/>
      <c r="K67" s="623"/>
      <c r="L67" s="623"/>
      <c r="M67" s="623"/>
      <c r="N67" s="623"/>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N53"/>
  <sheetViews>
    <sheetView zoomScale="80" zoomScaleNormal="80" workbookViewId="0"/>
  </sheetViews>
  <sheetFormatPr defaultRowHeight="15"/>
  <cols>
    <col min="1" max="1" width="9.5703125" bestFit="1" customWidth="1"/>
    <col min="2" max="2" width="72.42578125" customWidth="1"/>
    <col min="3" max="5" width="16.28515625" style="625" bestFit="1" customWidth="1"/>
    <col min="6" max="6" width="15.140625" style="625" bestFit="1" customWidth="1"/>
    <col min="7" max="8" width="16.28515625" style="625" bestFit="1" customWidth="1"/>
  </cols>
  <sheetData>
    <row r="1" spans="1:14" s="717" customFormat="1">
      <c r="A1" s="716" t="s">
        <v>188</v>
      </c>
      <c r="B1" s="717" t="str">
        <f>Info!C2</f>
        <v>სს თიბისი ბანკი</v>
      </c>
      <c r="C1" s="730"/>
      <c r="D1" s="730"/>
      <c r="E1" s="730"/>
      <c r="F1" s="730"/>
      <c r="G1" s="730"/>
      <c r="H1" s="730"/>
    </row>
    <row r="2" spans="1:14" s="717" customFormat="1">
      <c r="A2" s="716" t="s">
        <v>189</v>
      </c>
      <c r="B2" s="695">
        <f>'1. key ratios'!B2</f>
        <v>44742</v>
      </c>
      <c r="C2" s="730"/>
      <c r="D2" s="730"/>
      <c r="E2" s="730"/>
      <c r="F2" s="730"/>
      <c r="G2" s="730"/>
      <c r="H2" s="730"/>
    </row>
    <row r="3" spans="1:14">
      <c r="A3" s="2"/>
    </row>
    <row r="4" spans="1:14" ht="16.5" thickBot="1">
      <c r="A4" s="2" t="s">
        <v>407</v>
      </c>
      <c r="B4" s="2"/>
      <c r="C4" s="626"/>
      <c r="D4" s="626"/>
      <c r="E4" s="626"/>
      <c r="F4" s="627"/>
      <c r="G4" s="627"/>
      <c r="H4" s="628" t="s">
        <v>93</v>
      </c>
    </row>
    <row r="5" spans="1:14" ht="15.75">
      <c r="A5" s="769" t="s">
        <v>26</v>
      </c>
      <c r="B5" s="771" t="s">
        <v>244</v>
      </c>
      <c r="C5" s="773" t="s">
        <v>194</v>
      </c>
      <c r="D5" s="773"/>
      <c r="E5" s="773"/>
      <c r="F5" s="773" t="s">
        <v>195</v>
      </c>
      <c r="G5" s="773"/>
      <c r="H5" s="774"/>
    </row>
    <row r="6" spans="1:14">
      <c r="A6" s="770"/>
      <c r="B6" s="772"/>
      <c r="C6" s="629" t="s">
        <v>27</v>
      </c>
      <c r="D6" s="629" t="s">
        <v>94</v>
      </c>
      <c r="E6" s="629" t="s">
        <v>68</v>
      </c>
      <c r="F6" s="629" t="s">
        <v>27</v>
      </c>
      <c r="G6" s="629" t="s">
        <v>94</v>
      </c>
      <c r="H6" s="630" t="s">
        <v>68</v>
      </c>
    </row>
    <row r="7" spans="1:14" s="3" customFormat="1" ht="15.75">
      <c r="A7" s="207">
        <v>1</v>
      </c>
      <c r="B7" s="208" t="s">
        <v>482</v>
      </c>
      <c r="C7" s="604">
        <v>1269593071.4199994</v>
      </c>
      <c r="D7" s="604">
        <v>1706253165.2375705</v>
      </c>
      <c r="E7" s="601">
        <v>2975846236.6575699</v>
      </c>
      <c r="F7" s="604">
        <v>1131772413.8199999</v>
      </c>
      <c r="G7" s="604">
        <v>2305929225.6343675</v>
      </c>
      <c r="H7" s="603">
        <v>3437701639.4543676</v>
      </c>
      <c r="I7" s="624"/>
      <c r="J7" s="624"/>
      <c r="K7" s="624"/>
      <c r="L7" s="624"/>
      <c r="M7" s="624"/>
      <c r="N7" s="624"/>
    </row>
    <row r="8" spans="1:14" s="3" customFormat="1" ht="15.75">
      <c r="A8" s="207">
        <v>1.1000000000000001</v>
      </c>
      <c r="B8" s="209" t="s">
        <v>275</v>
      </c>
      <c r="C8" s="604">
        <v>876467706.48000002</v>
      </c>
      <c r="D8" s="604">
        <v>1006886260.11</v>
      </c>
      <c r="E8" s="601">
        <v>1883353966.5900002</v>
      </c>
      <c r="F8" s="604">
        <v>796004647.60000002</v>
      </c>
      <c r="G8" s="604">
        <v>1170667608.9902999</v>
      </c>
      <c r="H8" s="603">
        <v>1966672256.5903001</v>
      </c>
      <c r="I8" s="624"/>
      <c r="J8" s="624"/>
      <c r="K8" s="624"/>
      <c r="L8" s="624"/>
      <c r="M8" s="624"/>
      <c r="N8" s="624"/>
    </row>
    <row r="9" spans="1:14" s="3" customFormat="1" ht="15.75">
      <c r="A9" s="207">
        <v>1.2</v>
      </c>
      <c r="B9" s="209" t="s">
        <v>276</v>
      </c>
      <c r="C9" s="604">
        <v>20640783.949999999</v>
      </c>
      <c r="D9" s="604">
        <v>162841983.143011</v>
      </c>
      <c r="E9" s="601">
        <v>183482767.09301099</v>
      </c>
      <c r="F9" s="604">
        <v>0</v>
      </c>
      <c r="G9" s="604">
        <v>126451859.12277494</v>
      </c>
      <c r="H9" s="603">
        <v>126451859.12277494</v>
      </c>
      <c r="I9" s="624"/>
      <c r="J9" s="624"/>
      <c r="K9" s="624"/>
      <c r="L9" s="624"/>
      <c r="M9" s="624"/>
      <c r="N9" s="624"/>
    </row>
    <row r="10" spans="1:14" s="3" customFormat="1" ht="15.75">
      <c r="A10" s="207">
        <v>1.3</v>
      </c>
      <c r="B10" s="209" t="s">
        <v>277</v>
      </c>
      <c r="C10" s="604">
        <v>372484580.98999929</v>
      </c>
      <c r="D10" s="604">
        <v>536524921.9845596</v>
      </c>
      <c r="E10" s="601">
        <v>909009502.97455883</v>
      </c>
      <c r="F10" s="604">
        <v>335767766.21999997</v>
      </c>
      <c r="G10" s="604">
        <v>1008808798.8557647</v>
      </c>
      <c r="H10" s="603">
        <v>1344576565.0757647</v>
      </c>
      <c r="I10" s="624"/>
      <c r="J10" s="624"/>
      <c r="K10" s="624"/>
      <c r="L10" s="624"/>
      <c r="M10" s="624"/>
      <c r="N10" s="624"/>
    </row>
    <row r="11" spans="1:14" s="3" customFormat="1" ht="15.75">
      <c r="A11" s="207">
        <v>1.4</v>
      </c>
      <c r="B11" s="209" t="s">
        <v>278</v>
      </c>
      <c r="C11" s="604">
        <v>0</v>
      </c>
      <c r="D11" s="604">
        <v>0</v>
      </c>
      <c r="E11" s="601">
        <v>0</v>
      </c>
      <c r="F11" s="604">
        <v>0</v>
      </c>
      <c r="G11" s="604">
        <v>958.66552799999999</v>
      </c>
      <c r="H11" s="603">
        <v>958.66552799999999</v>
      </c>
      <c r="I11" s="624"/>
      <c r="J11" s="624"/>
      <c r="K11" s="624"/>
      <c r="L11" s="624"/>
      <c r="M11" s="624"/>
      <c r="N11" s="624"/>
    </row>
    <row r="12" spans="1:14" s="3" customFormat="1" ht="29.25" customHeight="1">
      <c r="A12" s="207">
        <v>2</v>
      </c>
      <c r="B12" s="208" t="s">
        <v>279</v>
      </c>
      <c r="C12" s="604">
        <v>0</v>
      </c>
      <c r="D12" s="604">
        <v>0</v>
      </c>
      <c r="E12" s="601">
        <v>0</v>
      </c>
      <c r="F12" s="604">
        <v>0</v>
      </c>
      <c r="G12" s="604">
        <v>0</v>
      </c>
      <c r="H12" s="603">
        <v>0</v>
      </c>
      <c r="I12" s="624"/>
      <c r="J12" s="624"/>
      <c r="K12" s="624"/>
      <c r="L12" s="624"/>
      <c r="M12" s="624"/>
      <c r="N12" s="624"/>
    </row>
    <row r="13" spans="1:14" s="3" customFormat="1" ht="25.5">
      <c r="A13" s="207">
        <v>3</v>
      </c>
      <c r="B13" s="208" t="s">
        <v>280</v>
      </c>
      <c r="C13" s="604">
        <v>620278600</v>
      </c>
      <c r="D13" s="604">
        <v>0</v>
      </c>
      <c r="E13" s="601">
        <v>620278600</v>
      </c>
      <c r="F13" s="604">
        <v>935836000</v>
      </c>
      <c r="G13" s="604">
        <v>0</v>
      </c>
      <c r="H13" s="603">
        <v>935836000</v>
      </c>
      <c r="I13" s="624"/>
      <c r="J13" s="624"/>
      <c r="K13" s="624"/>
      <c r="L13" s="624"/>
      <c r="M13" s="624"/>
      <c r="N13" s="624"/>
    </row>
    <row r="14" spans="1:14" s="3" customFormat="1" ht="15.75">
      <c r="A14" s="207">
        <v>3.1</v>
      </c>
      <c r="B14" s="209" t="s">
        <v>281</v>
      </c>
      <c r="C14" s="604">
        <v>620278600</v>
      </c>
      <c r="D14" s="604">
        <v>0</v>
      </c>
      <c r="E14" s="601">
        <v>620278600</v>
      </c>
      <c r="F14" s="604">
        <v>935836000</v>
      </c>
      <c r="G14" s="604">
        <v>0</v>
      </c>
      <c r="H14" s="603">
        <v>935836000</v>
      </c>
      <c r="I14" s="624"/>
      <c r="J14" s="624"/>
      <c r="K14" s="624"/>
      <c r="L14" s="624"/>
      <c r="M14" s="624"/>
      <c r="N14" s="624"/>
    </row>
    <row r="15" spans="1:14" s="3" customFormat="1" ht="15.75">
      <c r="A15" s="207">
        <v>3.2</v>
      </c>
      <c r="B15" s="209" t="s">
        <v>282</v>
      </c>
      <c r="C15" s="604">
        <v>0</v>
      </c>
      <c r="D15" s="604">
        <v>0</v>
      </c>
      <c r="E15" s="601">
        <v>0</v>
      </c>
      <c r="F15" s="604">
        <v>0</v>
      </c>
      <c r="G15" s="604">
        <v>0</v>
      </c>
      <c r="H15" s="603">
        <v>0</v>
      </c>
      <c r="I15" s="624"/>
      <c r="J15" s="624"/>
      <c r="K15" s="624"/>
      <c r="L15" s="624"/>
      <c r="M15" s="624"/>
      <c r="N15" s="624"/>
    </row>
    <row r="16" spans="1:14" s="3" customFormat="1" ht="15.75">
      <c r="A16" s="207">
        <v>4</v>
      </c>
      <c r="B16" s="208" t="s">
        <v>283</v>
      </c>
      <c r="C16" s="604">
        <v>3358313767.3699999</v>
      </c>
      <c r="D16" s="604">
        <v>5056849968.2700005</v>
      </c>
      <c r="E16" s="601">
        <v>8415163735.6400003</v>
      </c>
      <c r="F16" s="604">
        <v>2913765972.39047</v>
      </c>
      <c r="G16" s="604">
        <v>5060266110.9935675</v>
      </c>
      <c r="H16" s="603">
        <v>7974032083.384037</v>
      </c>
      <c r="I16" s="624"/>
      <c r="J16" s="624"/>
      <c r="K16" s="624"/>
      <c r="L16" s="624"/>
      <c r="M16" s="624"/>
      <c r="N16" s="624"/>
    </row>
    <row r="17" spans="1:14" s="3" customFormat="1" ht="15.75">
      <c r="A17" s="207">
        <v>4.0999999999999996</v>
      </c>
      <c r="B17" s="209" t="s">
        <v>284</v>
      </c>
      <c r="C17" s="604">
        <v>2830073293.54</v>
      </c>
      <c r="D17" s="604">
        <v>4665080995.8100004</v>
      </c>
      <c r="E17" s="601">
        <v>7495154289.3500004</v>
      </c>
      <c r="F17" s="604">
        <v>2394155202.62047</v>
      </c>
      <c r="G17" s="604">
        <v>4519519649.0833502</v>
      </c>
      <c r="H17" s="603">
        <v>6913674851.7038202</v>
      </c>
      <c r="I17" s="624"/>
      <c r="J17" s="624"/>
      <c r="K17" s="624"/>
      <c r="L17" s="624"/>
      <c r="M17" s="624"/>
      <c r="N17" s="624"/>
    </row>
    <row r="18" spans="1:14" s="3" customFormat="1" ht="15.75">
      <c r="A18" s="207">
        <v>4.2</v>
      </c>
      <c r="B18" s="209" t="s">
        <v>285</v>
      </c>
      <c r="C18" s="604">
        <v>528240473.82999998</v>
      </c>
      <c r="D18" s="604">
        <v>391768972.45999998</v>
      </c>
      <c r="E18" s="601">
        <v>920009446.28999996</v>
      </c>
      <c r="F18" s="604">
        <v>519610769.76999998</v>
      </c>
      <c r="G18" s="604">
        <v>540746461.91021705</v>
      </c>
      <c r="H18" s="603">
        <v>1060357231.680217</v>
      </c>
      <c r="I18" s="624"/>
      <c r="J18" s="624"/>
      <c r="K18" s="624"/>
      <c r="L18" s="624"/>
      <c r="M18" s="624"/>
      <c r="N18" s="624"/>
    </row>
    <row r="19" spans="1:14" s="3" customFormat="1" ht="25.5">
      <c r="A19" s="207">
        <v>5</v>
      </c>
      <c r="B19" s="208" t="s">
        <v>286</v>
      </c>
      <c r="C19" s="604">
        <v>10552784208.339998</v>
      </c>
      <c r="D19" s="604">
        <v>15961420519.220001</v>
      </c>
      <c r="E19" s="601">
        <v>26514204727.559998</v>
      </c>
      <c r="F19" s="604">
        <v>9350057131.5447121</v>
      </c>
      <c r="G19" s="604">
        <v>16421327598.183977</v>
      </c>
      <c r="H19" s="603">
        <v>25771384729.728691</v>
      </c>
      <c r="I19" s="624"/>
      <c r="J19" s="624"/>
      <c r="K19" s="624"/>
      <c r="L19" s="624"/>
      <c r="M19" s="624"/>
      <c r="N19" s="624"/>
    </row>
    <row r="20" spans="1:14" s="3" customFormat="1" ht="15.75">
      <c r="A20" s="207">
        <v>5.0999999999999996</v>
      </c>
      <c r="B20" s="209" t="s">
        <v>287</v>
      </c>
      <c r="C20" s="604">
        <v>282897867.94999999</v>
      </c>
      <c r="D20" s="604">
        <v>272305122.51999998</v>
      </c>
      <c r="E20" s="601">
        <v>555202990.47000003</v>
      </c>
      <c r="F20" s="604">
        <v>342832188.89620799</v>
      </c>
      <c r="G20" s="604">
        <v>240213276.72508299</v>
      </c>
      <c r="H20" s="603">
        <v>583045465.62129092</v>
      </c>
      <c r="I20" s="624"/>
      <c r="J20" s="624"/>
      <c r="K20" s="624"/>
      <c r="L20" s="624"/>
      <c r="M20" s="624"/>
      <c r="N20" s="624"/>
    </row>
    <row r="21" spans="1:14" s="3" customFormat="1" ht="15.75">
      <c r="A21" s="207">
        <v>5.2</v>
      </c>
      <c r="B21" s="209" t="s">
        <v>288</v>
      </c>
      <c r="C21" s="604">
        <v>205591667.75999999</v>
      </c>
      <c r="D21" s="604">
        <v>4140114.82</v>
      </c>
      <c r="E21" s="601">
        <v>209731782.57999998</v>
      </c>
      <c r="F21" s="604">
        <v>159805138.20829999</v>
      </c>
      <c r="G21" s="604">
        <v>8240828.1453449996</v>
      </c>
      <c r="H21" s="603">
        <v>168045966.353645</v>
      </c>
      <c r="I21" s="624"/>
      <c r="J21" s="624"/>
      <c r="K21" s="624"/>
      <c r="L21" s="624"/>
      <c r="M21" s="624"/>
      <c r="N21" s="624"/>
    </row>
    <row r="22" spans="1:14" s="3" customFormat="1" ht="15.75">
      <c r="A22" s="207">
        <v>5.3</v>
      </c>
      <c r="B22" s="209" t="s">
        <v>289</v>
      </c>
      <c r="C22" s="604">
        <v>6907051876.8899994</v>
      </c>
      <c r="D22" s="604">
        <v>13508808204.98</v>
      </c>
      <c r="E22" s="601">
        <v>20415860081.869999</v>
      </c>
      <c r="F22" s="604">
        <v>6971713719.2437963</v>
      </c>
      <c r="G22" s="604">
        <v>14184311433.603287</v>
      </c>
      <c r="H22" s="603">
        <v>21156025152.847084</v>
      </c>
      <c r="I22" s="624"/>
      <c r="J22" s="624"/>
      <c r="K22" s="624"/>
      <c r="L22" s="624"/>
      <c r="M22" s="624"/>
      <c r="N22" s="624"/>
    </row>
    <row r="23" spans="1:14" s="3" customFormat="1" ht="15.75">
      <c r="A23" s="207" t="s">
        <v>290</v>
      </c>
      <c r="B23" s="210" t="s">
        <v>291</v>
      </c>
      <c r="C23" s="604">
        <v>3466563072.2399998</v>
      </c>
      <c r="D23" s="604">
        <v>4380447574.4099998</v>
      </c>
      <c r="E23" s="601">
        <v>7847010646.6499996</v>
      </c>
      <c r="F23" s="604">
        <v>3786380053.8271899</v>
      </c>
      <c r="G23" s="604">
        <v>5083963171.5743198</v>
      </c>
      <c r="H23" s="603">
        <v>8870343225.4015102</v>
      </c>
      <c r="I23" s="624"/>
      <c r="J23" s="624"/>
      <c r="K23" s="624"/>
      <c r="L23" s="624"/>
      <c r="M23" s="624"/>
      <c r="N23" s="624"/>
    </row>
    <row r="24" spans="1:14" s="3" customFormat="1" ht="15.75">
      <c r="A24" s="207" t="s">
        <v>292</v>
      </c>
      <c r="B24" s="210" t="s">
        <v>293</v>
      </c>
      <c r="C24" s="604">
        <v>1557338358.3299999</v>
      </c>
      <c r="D24" s="604">
        <v>4705179014.6599998</v>
      </c>
      <c r="E24" s="601">
        <v>6262517372.9899998</v>
      </c>
      <c r="F24" s="604">
        <v>1550672413.6865399</v>
      </c>
      <c r="G24" s="604">
        <v>4954181944.7326403</v>
      </c>
      <c r="H24" s="603">
        <v>6504854358.4191799</v>
      </c>
      <c r="I24" s="624"/>
      <c r="J24" s="624"/>
      <c r="K24" s="624"/>
      <c r="L24" s="624"/>
      <c r="M24" s="624"/>
      <c r="N24" s="624"/>
    </row>
    <row r="25" spans="1:14" s="3" customFormat="1" ht="15.75">
      <c r="A25" s="207" t="s">
        <v>294</v>
      </c>
      <c r="B25" s="211" t="s">
        <v>295</v>
      </c>
      <c r="C25" s="604">
        <v>0</v>
      </c>
      <c r="D25" s="604">
        <v>0</v>
      </c>
      <c r="E25" s="601">
        <v>0</v>
      </c>
      <c r="F25" s="604">
        <v>0</v>
      </c>
      <c r="G25" s="604">
        <v>0</v>
      </c>
      <c r="H25" s="603">
        <v>0</v>
      </c>
      <c r="I25" s="624"/>
      <c r="J25" s="624"/>
      <c r="K25" s="624"/>
      <c r="L25" s="624"/>
      <c r="M25" s="624"/>
      <c r="N25" s="624"/>
    </row>
    <row r="26" spans="1:14" s="3" customFormat="1" ht="15.75">
      <c r="A26" s="207" t="s">
        <v>296</v>
      </c>
      <c r="B26" s="210" t="s">
        <v>297</v>
      </c>
      <c r="C26" s="604">
        <v>1724202893.0699999</v>
      </c>
      <c r="D26" s="604">
        <v>4200008589.5300002</v>
      </c>
      <c r="E26" s="601">
        <v>5924211482.6000004</v>
      </c>
      <c r="F26" s="604">
        <v>1499073409.3655601</v>
      </c>
      <c r="G26" s="604">
        <v>3964325789.4260302</v>
      </c>
      <c r="H26" s="603">
        <v>5463399198.7915897</v>
      </c>
      <c r="I26" s="624"/>
      <c r="J26" s="624"/>
      <c r="K26" s="624"/>
      <c r="L26" s="624"/>
      <c r="M26" s="624"/>
      <c r="N26" s="624"/>
    </row>
    <row r="27" spans="1:14" s="3" customFormat="1" ht="15.75">
      <c r="A27" s="207" t="s">
        <v>298</v>
      </c>
      <c r="B27" s="210" t="s">
        <v>299</v>
      </c>
      <c r="C27" s="604">
        <v>158947553.25</v>
      </c>
      <c r="D27" s="604">
        <v>223173026.38</v>
      </c>
      <c r="E27" s="601">
        <v>382120579.63</v>
      </c>
      <c r="F27" s="604">
        <v>135587842.36450699</v>
      </c>
      <c r="G27" s="604">
        <v>181840527.87029701</v>
      </c>
      <c r="H27" s="603">
        <v>317428370.23480403</v>
      </c>
      <c r="I27" s="624"/>
      <c r="J27" s="624"/>
      <c r="K27" s="624"/>
      <c r="L27" s="624"/>
      <c r="M27" s="624"/>
      <c r="N27" s="624"/>
    </row>
    <row r="28" spans="1:14" s="3" customFormat="1" ht="15.75">
      <c r="A28" s="207">
        <v>5.4</v>
      </c>
      <c r="B28" s="209" t="s">
        <v>300</v>
      </c>
      <c r="C28" s="604">
        <v>2244229643.3499999</v>
      </c>
      <c r="D28" s="604">
        <v>1665175362.1300001</v>
      </c>
      <c r="E28" s="601">
        <v>3909405005.48</v>
      </c>
      <c r="F28" s="604">
        <v>1496354509.42313</v>
      </c>
      <c r="G28" s="604">
        <v>1488714494.9349201</v>
      </c>
      <c r="H28" s="603">
        <v>2985069004.3580503</v>
      </c>
      <c r="I28" s="624"/>
      <c r="J28" s="624"/>
      <c r="K28" s="624"/>
      <c r="L28" s="624"/>
      <c r="M28" s="624"/>
      <c r="N28" s="624"/>
    </row>
    <row r="29" spans="1:14" s="3" customFormat="1" ht="15.75">
      <c r="A29" s="207">
        <v>5.5</v>
      </c>
      <c r="B29" s="209" t="s">
        <v>301</v>
      </c>
      <c r="C29" s="604">
        <v>6145190.0499999998</v>
      </c>
      <c r="D29" s="604">
        <v>2171006.1800000002</v>
      </c>
      <c r="E29" s="601">
        <v>8316196.2300000004</v>
      </c>
      <c r="F29" s="604">
        <v>50874898.750712998</v>
      </c>
      <c r="G29" s="604">
        <v>2342521.8080600002</v>
      </c>
      <c r="H29" s="603">
        <v>53217420.558772996</v>
      </c>
      <c r="I29" s="624"/>
      <c r="J29" s="624"/>
      <c r="K29" s="624"/>
      <c r="L29" s="624"/>
      <c r="M29" s="624"/>
      <c r="N29" s="624"/>
    </row>
    <row r="30" spans="1:14" s="3" customFormat="1" ht="15.75">
      <c r="A30" s="207">
        <v>5.6</v>
      </c>
      <c r="B30" s="209" t="s">
        <v>302</v>
      </c>
      <c r="C30" s="604">
        <v>11224351.01</v>
      </c>
      <c r="D30" s="604">
        <v>0</v>
      </c>
      <c r="E30" s="601">
        <v>11224351.01</v>
      </c>
      <c r="F30" s="604">
        <v>0</v>
      </c>
      <c r="G30" s="604">
        <v>0</v>
      </c>
      <c r="H30" s="603">
        <v>0</v>
      </c>
      <c r="I30" s="624"/>
      <c r="J30" s="624"/>
      <c r="K30" s="624"/>
      <c r="L30" s="624"/>
      <c r="M30" s="624"/>
      <c r="N30" s="624"/>
    </row>
    <row r="31" spans="1:14" s="3" customFormat="1" ht="15.75">
      <c r="A31" s="207">
        <v>5.7</v>
      </c>
      <c r="B31" s="209" t="s">
        <v>303</v>
      </c>
      <c r="C31" s="604">
        <v>895643611.33000004</v>
      </c>
      <c r="D31" s="604">
        <v>508820708.58999997</v>
      </c>
      <c r="E31" s="601">
        <v>1404464319.9200001</v>
      </c>
      <c r="F31" s="604">
        <v>328476677.02256399</v>
      </c>
      <c r="G31" s="604">
        <v>497505042.96728402</v>
      </c>
      <c r="H31" s="603">
        <v>825981719.98984802</v>
      </c>
      <c r="I31" s="624"/>
      <c r="J31" s="624"/>
      <c r="K31" s="624"/>
      <c r="L31" s="624"/>
      <c r="M31" s="624"/>
      <c r="N31" s="624"/>
    </row>
    <row r="32" spans="1:14" s="3" customFormat="1" ht="15.75">
      <c r="A32" s="207">
        <v>6</v>
      </c>
      <c r="B32" s="208" t="s">
        <v>304</v>
      </c>
      <c r="C32" s="604">
        <v>1135324504.5600998</v>
      </c>
      <c r="D32" s="604">
        <v>6446569507.9317398</v>
      </c>
      <c r="E32" s="601">
        <v>7581894012.4918404</v>
      </c>
      <c r="F32" s="604">
        <v>504103690.39219999</v>
      </c>
      <c r="G32" s="604">
        <v>8953948297.204525</v>
      </c>
      <c r="H32" s="603">
        <v>9458051987.5967255</v>
      </c>
      <c r="I32" s="624"/>
      <c r="J32" s="624"/>
      <c r="K32" s="624"/>
      <c r="L32" s="624"/>
      <c r="M32" s="624"/>
      <c r="N32" s="624"/>
    </row>
    <row r="33" spans="1:14" s="3" customFormat="1" ht="25.5">
      <c r="A33" s="207">
        <v>6.1</v>
      </c>
      <c r="B33" s="209" t="s">
        <v>483</v>
      </c>
      <c r="C33" s="604">
        <v>638833355.20689988</v>
      </c>
      <c r="D33" s="604">
        <v>3245925165.5377145</v>
      </c>
      <c r="E33" s="601">
        <v>3884758520.7446146</v>
      </c>
      <c r="F33" s="604">
        <v>278815662.17219996</v>
      </c>
      <c r="G33" s="604">
        <v>4468178489.2527266</v>
      </c>
      <c r="H33" s="603">
        <v>4746994151.4249268</v>
      </c>
      <c r="I33" s="624"/>
      <c r="J33" s="624"/>
      <c r="K33" s="624"/>
      <c r="L33" s="624"/>
      <c r="M33" s="624"/>
      <c r="N33" s="624"/>
    </row>
    <row r="34" spans="1:14" s="3" customFormat="1" ht="25.5">
      <c r="A34" s="207">
        <v>6.2</v>
      </c>
      <c r="B34" s="209" t="s">
        <v>305</v>
      </c>
      <c r="C34" s="604">
        <v>496491149.35320002</v>
      </c>
      <c r="D34" s="604">
        <v>3180302482.3940253</v>
      </c>
      <c r="E34" s="601">
        <v>3676793631.7472253</v>
      </c>
      <c r="F34" s="604">
        <v>225288028.22</v>
      </c>
      <c r="G34" s="604">
        <v>4448062037.9672461</v>
      </c>
      <c r="H34" s="603">
        <v>4673350066.1872463</v>
      </c>
      <c r="I34" s="624"/>
      <c r="J34" s="624"/>
      <c r="K34" s="624"/>
      <c r="L34" s="624"/>
      <c r="M34" s="624"/>
      <c r="N34" s="624"/>
    </row>
    <row r="35" spans="1:14" s="3" customFormat="1" ht="25.5">
      <c r="A35" s="207">
        <v>6.3</v>
      </c>
      <c r="B35" s="209" t="s">
        <v>306</v>
      </c>
      <c r="C35" s="604">
        <v>0</v>
      </c>
      <c r="D35" s="604">
        <v>20341860</v>
      </c>
      <c r="E35" s="601">
        <v>20341860</v>
      </c>
      <c r="F35" s="604">
        <v>0</v>
      </c>
      <c r="G35" s="604">
        <v>35351520</v>
      </c>
      <c r="H35" s="603">
        <v>35351520</v>
      </c>
      <c r="I35" s="624"/>
      <c r="J35" s="624"/>
      <c r="K35" s="624"/>
      <c r="L35" s="624"/>
      <c r="M35" s="624"/>
      <c r="N35" s="624"/>
    </row>
    <row r="36" spans="1:14" s="3" customFormat="1" ht="15.75">
      <c r="A36" s="207">
        <v>6.4</v>
      </c>
      <c r="B36" s="209" t="s">
        <v>307</v>
      </c>
      <c r="C36" s="604">
        <v>0</v>
      </c>
      <c r="D36" s="604">
        <v>0</v>
      </c>
      <c r="E36" s="601">
        <v>0</v>
      </c>
      <c r="F36" s="604">
        <v>0</v>
      </c>
      <c r="G36" s="604">
        <v>2356249.9845533371</v>
      </c>
      <c r="H36" s="603">
        <v>2356249.9845533371</v>
      </c>
      <c r="I36" s="624"/>
      <c r="J36" s="624"/>
      <c r="K36" s="624"/>
      <c r="L36" s="624"/>
      <c r="M36" s="624"/>
      <c r="N36" s="624"/>
    </row>
    <row r="37" spans="1:14" s="3" customFormat="1" ht="15.75">
      <c r="A37" s="207">
        <v>6.5</v>
      </c>
      <c r="B37" s="209" t="s">
        <v>308</v>
      </c>
      <c r="C37" s="604">
        <v>0</v>
      </c>
      <c r="D37" s="604">
        <v>0</v>
      </c>
      <c r="E37" s="601">
        <v>0</v>
      </c>
      <c r="F37" s="604">
        <v>0</v>
      </c>
      <c r="G37" s="604">
        <v>0</v>
      </c>
      <c r="H37" s="603">
        <v>0</v>
      </c>
      <c r="I37" s="624"/>
      <c r="J37" s="624"/>
      <c r="K37" s="624"/>
      <c r="L37" s="624"/>
      <c r="M37" s="624"/>
      <c r="N37" s="624"/>
    </row>
    <row r="38" spans="1:14" s="3" customFormat="1" ht="25.5">
      <c r="A38" s="207">
        <v>6.6</v>
      </c>
      <c r="B38" s="209" t="s">
        <v>309</v>
      </c>
      <c r="C38" s="604">
        <v>0</v>
      </c>
      <c r="D38" s="604">
        <v>0</v>
      </c>
      <c r="E38" s="601">
        <v>0</v>
      </c>
      <c r="F38" s="604">
        <v>0</v>
      </c>
      <c r="G38" s="604">
        <v>0</v>
      </c>
      <c r="H38" s="603">
        <v>0</v>
      </c>
      <c r="I38" s="624"/>
      <c r="J38" s="624"/>
      <c r="K38" s="624"/>
      <c r="L38" s="624"/>
      <c r="M38" s="624"/>
      <c r="N38" s="624"/>
    </row>
    <row r="39" spans="1:14" s="3" customFormat="1" ht="25.5">
      <c r="A39" s="207">
        <v>6.7</v>
      </c>
      <c r="B39" s="209" t="s">
        <v>310</v>
      </c>
      <c r="C39" s="604">
        <v>0</v>
      </c>
      <c r="D39" s="604">
        <v>0</v>
      </c>
      <c r="E39" s="601">
        <v>0</v>
      </c>
      <c r="F39" s="604">
        <v>0</v>
      </c>
      <c r="G39" s="604">
        <v>0</v>
      </c>
      <c r="H39" s="603">
        <v>0</v>
      </c>
      <c r="I39" s="624"/>
      <c r="J39" s="624"/>
      <c r="K39" s="624"/>
      <c r="L39" s="624"/>
      <c r="M39" s="624"/>
      <c r="N39" s="624"/>
    </row>
    <row r="40" spans="1:14" s="3" customFormat="1" ht="15.75">
      <c r="A40" s="207">
        <v>7</v>
      </c>
      <c r="B40" s="208" t="s">
        <v>311</v>
      </c>
      <c r="C40" s="604">
        <v>864727789.34457397</v>
      </c>
      <c r="D40" s="604">
        <v>178699429.09933704</v>
      </c>
      <c r="E40" s="601">
        <v>1043427218.4439111</v>
      </c>
      <c r="F40" s="604">
        <v>766949429.34354615</v>
      </c>
      <c r="G40" s="604">
        <v>237343331.49721402</v>
      </c>
      <c r="H40" s="603">
        <v>1004292760.8407602</v>
      </c>
      <c r="I40" s="624"/>
      <c r="J40" s="624"/>
      <c r="K40" s="624"/>
      <c r="L40" s="624"/>
      <c r="M40" s="624"/>
      <c r="N40" s="624"/>
    </row>
    <row r="41" spans="1:14" s="3" customFormat="1" ht="25.5">
      <c r="A41" s="207">
        <v>7.1</v>
      </c>
      <c r="B41" s="209" t="s">
        <v>312</v>
      </c>
      <c r="C41" s="604">
        <v>36746560.43</v>
      </c>
      <c r="D41" s="604">
        <v>764527.0700000003</v>
      </c>
      <c r="E41" s="601">
        <v>37511087.5</v>
      </c>
      <c r="F41" s="604">
        <v>52474670.93</v>
      </c>
      <c r="G41" s="604">
        <v>1447194.66</v>
      </c>
      <c r="H41" s="603">
        <v>53921865.589999996</v>
      </c>
      <c r="I41" s="624"/>
      <c r="J41" s="624"/>
      <c r="K41" s="624"/>
      <c r="L41" s="624"/>
      <c r="M41" s="624"/>
      <c r="N41" s="624"/>
    </row>
    <row r="42" spans="1:14" s="3" customFormat="1" ht="25.5">
      <c r="A42" s="207">
        <v>7.2</v>
      </c>
      <c r="B42" s="209" t="s">
        <v>313</v>
      </c>
      <c r="C42" s="604">
        <v>10917734.979999963</v>
      </c>
      <c r="D42" s="604">
        <v>167009.62898299997</v>
      </c>
      <c r="E42" s="601">
        <v>11084744.608982963</v>
      </c>
      <c r="F42" s="604">
        <v>23595258.920000091</v>
      </c>
      <c r="G42" s="604">
        <v>1335790.5983190001</v>
      </c>
      <c r="H42" s="603">
        <v>24931049.518319093</v>
      </c>
      <c r="I42" s="624"/>
      <c r="J42" s="624"/>
      <c r="K42" s="624"/>
      <c r="L42" s="624"/>
      <c r="M42" s="624"/>
      <c r="N42" s="624"/>
    </row>
    <row r="43" spans="1:14" s="3" customFormat="1" ht="25.5">
      <c r="A43" s="207">
        <v>7.3</v>
      </c>
      <c r="B43" s="209" t="s">
        <v>314</v>
      </c>
      <c r="C43" s="604">
        <v>580865885.61457396</v>
      </c>
      <c r="D43" s="604">
        <v>101748837.35011804</v>
      </c>
      <c r="E43" s="601">
        <v>682614722.964692</v>
      </c>
      <c r="F43" s="604">
        <v>499712189.27354598</v>
      </c>
      <c r="G43" s="604">
        <v>148679097.25372803</v>
      </c>
      <c r="H43" s="603">
        <v>648391286.52727401</v>
      </c>
      <c r="I43" s="624"/>
      <c r="J43" s="624"/>
      <c r="K43" s="624"/>
      <c r="L43" s="624"/>
      <c r="M43" s="624"/>
      <c r="N43" s="624"/>
    </row>
    <row r="44" spans="1:14" s="3" customFormat="1" ht="25.5">
      <c r="A44" s="207">
        <v>7.4</v>
      </c>
      <c r="B44" s="209" t="s">
        <v>315</v>
      </c>
      <c r="C44" s="604">
        <v>283861903.73000008</v>
      </c>
      <c r="D44" s="604">
        <v>76950591.749219015</v>
      </c>
      <c r="E44" s="601">
        <v>360812495.47921908</v>
      </c>
      <c r="F44" s="604">
        <v>267237240.07000011</v>
      </c>
      <c r="G44" s="604">
        <v>88664234.243486002</v>
      </c>
      <c r="H44" s="603">
        <v>355901474.3134861</v>
      </c>
      <c r="I44" s="624"/>
      <c r="J44" s="624"/>
      <c r="K44" s="624"/>
      <c r="L44" s="624"/>
      <c r="M44" s="624"/>
      <c r="N44" s="624"/>
    </row>
    <row r="45" spans="1:14" s="3" customFormat="1" ht="15.75">
      <c r="A45" s="207">
        <v>8</v>
      </c>
      <c r="B45" s="208" t="s">
        <v>316</v>
      </c>
      <c r="C45" s="604">
        <v>2881911.1064261622</v>
      </c>
      <c r="D45" s="604">
        <v>104604743.86762084</v>
      </c>
      <c r="E45" s="601">
        <v>107486654.97404699</v>
      </c>
      <c r="F45" s="604">
        <v>2094863.4468044322</v>
      </c>
      <c r="G45" s="604">
        <v>80972567.880443648</v>
      </c>
      <c r="H45" s="603">
        <v>83067431.327248082</v>
      </c>
      <c r="I45" s="624"/>
      <c r="J45" s="624"/>
      <c r="K45" s="624"/>
      <c r="L45" s="624"/>
      <c r="M45" s="624"/>
      <c r="N45" s="624"/>
    </row>
    <row r="46" spans="1:14" s="3" customFormat="1" ht="15.75">
      <c r="A46" s="207">
        <v>8.1</v>
      </c>
      <c r="B46" s="209" t="s">
        <v>317</v>
      </c>
      <c r="C46" s="604">
        <v>0</v>
      </c>
      <c r="D46" s="604">
        <v>0</v>
      </c>
      <c r="E46" s="601">
        <v>0</v>
      </c>
      <c r="F46" s="604">
        <v>0</v>
      </c>
      <c r="G46" s="604">
        <v>0</v>
      </c>
      <c r="H46" s="603">
        <v>0</v>
      </c>
      <c r="I46" s="624"/>
      <c r="J46" s="624"/>
      <c r="K46" s="624"/>
      <c r="L46" s="624"/>
      <c r="M46" s="624"/>
      <c r="N46" s="624"/>
    </row>
    <row r="47" spans="1:14" s="3" customFormat="1" ht="15.75">
      <c r="A47" s="207">
        <v>8.1999999999999993</v>
      </c>
      <c r="B47" s="209" t="s">
        <v>318</v>
      </c>
      <c r="C47" s="604">
        <v>10764.493150684932</v>
      </c>
      <c r="D47" s="604">
        <v>599014.61580821918</v>
      </c>
      <c r="E47" s="601">
        <v>609779.10895890417</v>
      </c>
      <c r="F47" s="604">
        <v>48018.147945205485</v>
      </c>
      <c r="G47" s="604">
        <v>1013609.0119678027</v>
      </c>
      <c r="H47" s="603">
        <v>1061627.1599130081</v>
      </c>
      <c r="I47" s="624"/>
      <c r="J47" s="624"/>
      <c r="K47" s="624"/>
      <c r="L47" s="624"/>
      <c r="M47" s="624"/>
      <c r="N47" s="624"/>
    </row>
    <row r="48" spans="1:14" s="3" customFormat="1" ht="15.75">
      <c r="A48" s="207">
        <v>8.3000000000000007</v>
      </c>
      <c r="B48" s="209" t="s">
        <v>319</v>
      </c>
      <c r="C48" s="604">
        <v>114768.78904109589</v>
      </c>
      <c r="D48" s="604">
        <v>1709707.8414273534</v>
      </c>
      <c r="E48" s="601">
        <v>1824476.6304684493</v>
      </c>
      <c r="F48" s="604">
        <v>62886.359462548957</v>
      </c>
      <c r="G48" s="604">
        <v>2954620.471555002</v>
      </c>
      <c r="H48" s="603">
        <v>3017506.831017551</v>
      </c>
      <c r="I48" s="624"/>
      <c r="J48" s="624"/>
      <c r="K48" s="624"/>
      <c r="L48" s="624"/>
      <c r="M48" s="624"/>
      <c r="N48" s="624"/>
    </row>
    <row r="49" spans="1:14" s="3" customFormat="1" ht="15.75">
      <c r="A49" s="207">
        <v>8.4</v>
      </c>
      <c r="B49" s="209" t="s">
        <v>320</v>
      </c>
      <c r="C49" s="604">
        <v>32859.986958904112</v>
      </c>
      <c r="D49" s="604">
        <v>8352190.472108013</v>
      </c>
      <c r="E49" s="601">
        <v>8385050.4590669172</v>
      </c>
      <c r="F49" s="604">
        <v>121708.75845045148</v>
      </c>
      <c r="G49" s="604">
        <v>4379109.4242729759</v>
      </c>
      <c r="H49" s="603">
        <v>4500818.1827234272</v>
      </c>
      <c r="I49" s="624"/>
      <c r="J49" s="624"/>
      <c r="K49" s="624"/>
      <c r="L49" s="624"/>
      <c r="M49" s="624"/>
      <c r="N49" s="624"/>
    </row>
    <row r="50" spans="1:14" s="3" customFormat="1" ht="15.75">
      <c r="A50" s="207">
        <v>8.5</v>
      </c>
      <c r="B50" s="209" t="s">
        <v>321</v>
      </c>
      <c r="C50" s="604">
        <v>526650.4168625219</v>
      </c>
      <c r="D50" s="604">
        <v>8346751.7945087133</v>
      </c>
      <c r="E50" s="601">
        <v>8873402.2113712355</v>
      </c>
      <c r="F50" s="604">
        <v>549875.6845564075</v>
      </c>
      <c r="G50" s="604">
        <v>7734155.2228973862</v>
      </c>
      <c r="H50" s="603">
        <v>8284030.907453794</v>
      </c>
      <c r="I50" s="624"/>
      <c r="J50" s="624"/>
      <c r="K50" s="624"/>
      <c r="L50" s="624"/>
      <c r="M50" s="624"/>
      <c r="N50" s="624"/>
    </row>
    <row r="51" spans="1:14" s="3" customFormat="1" ht="15.75">
      <c r="A51" s="207">
        <v>8.6</v>
      </c>
      <c r="B51" s="209" t="s">
        <v>322</v>
      </c>
      <c r="C51" s="604">
        <v>889880.95118284854</v>
      </c>
      <c r="D51" s="604">
        <v>9269562.6481323596</v>
      </c>
      <c r="E51" s="601">
        <v>10159443.599315207</v>
      </c>
      <c r="F51" s="604">
        <v>425175.12812796351</v>
      </c>
      <c r="G51" s="604">
        <v>10989924.403046189</v>
      </c>
      <c r="H51" s="603">
        <v>11415099.531174153</v>
      </c>
      <c r="I51" s="624"/>
      <c r="J51" s="624"/>
      <c r="K51" s="624"/>
      <c r="L51" s="624"/>
      <c r="M51" s="624"/>
      <c r="N51" s="624"/>
    </row>
    <row r="52" spans="1:14" s="3" customFormat="1" ht="15.75">
      <c r="A52" s="207">
        <v>8.6999999999999993</v>
      </c>
      <c r="B52" s="209" t="s">
        <v>323</v>
      </c>
      <c r="C52" s="604">
        <v>1306986.4692301068</v>
      </c>
      <c r="D52" s="604">
        <v>76327516.49563618</v>
      </c>
      <c r="E52" s="601">
        <v>77634502.964866281</v>
      </c>
      <c r="F52" s="604">
        <v>887199.36826185521</v>
      </c>
      <c r="G52" s="604">
        <v>53901149.346704289</v>
      </c>
      <c r="H52" s="603">
        <v>54788348.714966148</v>
      </c>
      <c r="I52" s="624"/>
      <c r="J52" s="624"/>
      <c r="K52" s="624"/>
      <c r="L52" s="624"/>
      <c r="M52" s="624"/>
      <c r="N52" s="624"/>
    </row>
    <row r="53" spans="1:14" s="3" customFormat="1" ht="16.5" thickBot="1">
      <c r="A53" s="212">
        <v>9</v>
      </c>
      <c r="B53" s="213" t="s">
        <v>324</v>
      </c>
      <c r="C53" s="631">
        <v>2829363.86</v>
      </c>
      <c r="D53" s="631">
        <v>25705445.858218696</v>
      </c>
      <c r="E53" s="605">
        <v>28534809.718218695</v>
      </c>
      <c r="F53" s="631">
        <v>2877919.8699999996</v>
      </c>
      <c r="G53" s="631">
        <v>29952664.3879296</v>
      </c>
      <c r="H53" s="606">
        <v>32830584.257929601</v>
      </c>
      <c r="I53" s="624"/>
      <c r="J53" s="624"/>
      <c r="K53" s="624"/>
      <c r="L53" s="624"/>
      <c r="M53" s="624"/>
      <c r="N53" s="624"/>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21"/>
  <sheetViews>
    <sheetView zoomScale="80" zoomScaleNormal="80" workbookViewId="0">
      <pane xSplit="1" ySplit="4" topLeftCell="B5" activePane="bottomRight" state="frozen"/>
      <selection pane="topRight"/>
      <selection pane="bottomLeft"/>
      <selection pane="bottomRight"/>
    </sheetView>
  </sheetViews>
  <sheetFormatPr defaultColWidth="9.140625" defaultRowHeight="12.75"/>
  <cols>
    <col min="1" max="1" width="9.5703125" style="2" bestFit="1" customWidth="1"/>
    <col min="2" max="2" width="93.5703125" style="2" customWidth="1"/>
    <col min="3" max="4" width="14.85546875" style="2" bestFit="1" customWidth="1"/>
    <col min="5" max="7" width="14.85546875" style="11" bestFit="1" customWidth="1"/>
    <col min="8" max="11" width="9.5703125" style="11" customWidth="1"/>
    <col min="12" max="16384" width="9.140625" style="11"/>
  </cols>
  <sheetData>
    <row r="1" spans="1:12" s="727" customFormat="1" ht="15">
      <c r="A1" s="182" t="s">
        <v>188</v>
      </c>
      <c r="B1" s="715" t="str">
        <f>Info!C2</f>
        <v>სს თიბისი ბანკი</v>
      </c>
      <c r="C1" s="715"/>
      <c r="D1" s="716"/>
    </row>
    <row r="2" spans="1:12" s="727" customFormat="1" ht="15">
      <c r="A2" s="182" t="s">
        <v>189</v>
      </c>
      <c r="B2" s="695">
        <f>'1. key ratios'!B2</f>
        <v>44742</v>
      </c>
      <c r="C2" s="719"/>
      <c r="D2" s="720"/>
      <c r="E2" s="729"/>
      <c r="F2" s="729"/>
      <c r="G2" s="729"/>
      <c r="H2" s="729"/>
    </row>
    <row r="3" spans="1:12" ht="15">
      <c r="A3" s="16"/>
      <c r="B3" s="15"/>
      <c r="C3" s="28"/>
      <c r="D3" s="17"/>
      <c r="E3" s="10"/>
      <c r="F3" s="10"/>
      <c r="G3" s="10"/>
      <c r="H3" s="10"/>
    </row>
    <row r="4" spans="1:12" ht="15" customHeight="1" thickBot="1">
      <c r="A4" s="204" t="s">
        <v>408</v>
      </c>
      <c r="B4" s="205" t="s">
        <v>187</v>
      </c>
      <c r="C4" s="206" t="s">
        <v>93</v>
      </c>
    </row>
    <row r="5" spans="1:12" ht="15" customHeight="1">
      <c r="A5" s="202" t="s">
        <v>26</v>
      </c>
      <c r="B5" s="203"/>
      <c r="C5" s="406" t="str">
        <f>INT((MONTH($B$2))/3)&amp;"Q"&amp;"-"&amp;YEAR($B$2)</f>
        <v>2Q-2022</v>
      </c>
      <c r="D5" s="406" t="str">
        <f>IF(INT(MONTH($B$2))=3, "4"&amp;"Q"&amp;"-"&amp;YEAR($B$2)-1, IF(INT(MONTH($B$2))=6, "1"&amp;"Q"&amp;"-"&amp;YEAR($B$2), IF(INT(MONTH($B$2))=9, "2"&amp;"Q"&amp;"-"&amp;YEAR($B$2),IF(INT(MONTH($B$2))=12, "3"&amp;"Q"&amp;"-"&amp;YEAR($B$2), 0))))</f>
        <v>1Q-2022</v>
      </c>
      <c r="E5" s="406" t="str">
        <f>IF(INT(MONTH($B$2))=3, "3"&amp;"Q"&amp;"-"&amp;YEAR($B$2)-1, IF(INT(MONTH($B$2))=6, "4"&amp;"Q"&amp;"-"&amp;YEAR($B$2)-1, IF(INT(MONTH($B$2))=9, "1"&amp;"Q"&amp;"-"&amp;YEAR($B$2),IF(INT(MONTH($B$2))=12, "2"&amp;"Q"&amp;"-"&amp;YEAR($B$2), 0))))</f>
        <v>4Q-2021</v>
      </c>
      <c r="F5" s="406" t="str">
        <f>IF(INT(MONTH($B$2))=3, "2"&amp;"Q"&amp;"-"&amp;YEAR($B$2)-1, IF(INT(MONTH($B$2))=6, "3"&amp;"Q"&amp;"-"&amp;YEAR($B$2)-1, IF(INT(MONTH($B$2))=9, "4"&amp;"Q"&amp;"-"&amp;YEAR($B$2)-1,IF(INT(MONTH($B$2))=12, "1"&amp;"Q"&amp;"-"&amp;YEAR($B$2), 0))))</f>
        <v>3Q-2021</v>
      </c>
      <c r="G5" s="406" t="str">
        <f>IF(INT(MONTH($B$2))=3, "1"&amp;"Q"&amp;"-"&amp;YEAR($B$2)-1, IF(INT(MONTH($B$2))=6, "2"&amp;"Q"&amp;"-"&amp;YEAR($B$2)-1, IF(INT(MONTH($B$2))=9, "3"&amp;"Q"&amp;"-"&amp;YEAR($B$2)-1,IF(INT(MONTH($B$2))=12, "4"&amp;"Q"&amp;"-"&amp;YEAR($B$2)-1, 0))))</f>
        <v>2Q-2021</v>
      </c>
    </row>
    <row r="6" spans="1:12" ht="15" customHeight="1">
      <c r="A6" s="339">
        <v>1</v>
      </c>
      <c r="B6" s="394" t="s">
        <v>192</v>
      </c>
      <c r="C6" s="340">
        <v>18295575753.946346</v>
      </c>
      <c r="D6" s="340">
        <v>18235814948.346027</v>
      </c>
      <c r="E6" s="340">
        <v>18091753172.591526</v>
      </c>
      <c r="F6" s="340">
        <v>17257578921.621162</v>
      </c>
      <c r="G6" s="340">
        <v>16554667047.776306</v>
      </c>
      <c r="H6" s="694"/>
      <c r="I6" s="694"/>
      <c r="J6" s="694"/>
      <c r="K6" s="694"/>
      <c r="L6" s="694"/>
    </row>
    <row r="7" spans="1:12" ht="15" customHeight="1">
      <c r="A7" s="339">
        <v>1.1000000000000001</v>
      </c>
      <c r="B7" s="341" t="s">
        <v>603</v>
      </c>
      <c r="C7" s="342">
        <v>17206405670.157833</v>
      </c>
      <c r="D7" s="397">
        <v>17084892370.347799</v>
      </c>
      <c r="E7" s="397">
        <v>16918957797.387981</v>
      </c>
      <c r="F7" s="342">
        <v>15992460534.927423</v>
      </c>
      <c r="G7" s="398">
        <v>15259098859.126896</v>
      </c>
      <c r="H7" s="694"/>
      <c r="I7" s="694"/>
      <c r="J7" s="694"/>
      <c r="K7" s="694"/>
      <c r="L7" s="694"/>
    </row>
    <row r="8" spans="1:12" ht="25.5">
      <c r="A8" s="339" t="s">
        <v>251</v>
      </c>
      <c r="B8" s="343" t="s">
        <v>402</v>
      </c>
      <c r="C8" s="342">
        <v>28263068.238338999</v>
      </c>
      <c r="D8" s="397">
        <v>28820302.921677001</v>
      </c>
      <c r="E8" s="397">
        <v>30189991.177903995</v>
      </c>
      <c r="F8" s="342">
        <v>30254873.604411997</v>
      </c>
      <c r="G8" s="398">
        <v>29513513.372786999</v>
      </c>
      <c r="H8" s="694"/>
      <c r="I8" s="694"/>
      <c r="J8" s="694"/>
      <c r="K8" s="694"/>
      <c r="L8" s="694"/>
    </row>
    <row r="9" spans="1:12" ht="15" customHeight="1">
      <c r="A9" s="339">
        <v>1.2</v>
      </c>
      <c r="B9" s="341" t="s">
        <v>22</v>
      </c>
      <c r="C9" s="342">
        <v>1025626415.5337852</v>
      </c>
      <c r="D9" s="397">
        <v>1084104257.5785096</v>
      </c>
      <c r="E9" s="397">
        <v>1108908235.9278648</v>
      </c>
      <c r="F9" s="342">
        <v>1207864843.7781403</v>
      </c>
      <c r="G9" s="398">
        <v>1239589332.36392</v>
      </c>
      <c r="H9" s="694"/>
      <c r="I9" s="694"/>
      <c r="J9" s="694"/>
      <c r="K9" s="694"/>
      <c r="L9" s="694"/>
    </row>
    <row r="10" spans="1:12" ht="15" customHeight="1">
      <c r="A10" s="339">
        <v>1.3</v>
      </c>
      <c r="B10" s="395" t="s">
        <v>77</v>
      </c>
      <c r="C10" s="344">
        <v>63543668.254725993</v>
      </c>
      <c r="D10" s="397">
        <v>66818320.419719979</v>
      </c>
      <c r="E10" s="397">
        <v>63887139.275680006</v>
      </c>
      <c r="F10" s="342">
        <v>57253542.915600002</v>
      </c>
      <c r="G10" s="399">
        <v>55978856.285489999</v>
      </c>
      <c r="H10" s="694"/>
      <c r="I10" s="694"/>
      <c r="J10" s="694"/>
      <c r="K10" s="694"/>
      <c r="L10" s="694"/>
    </row>
    <row r="11" spans="1:12" ht="15" customHeight="1">
      <c r="A11" s="339">
        <v>2</v>
      </c>
      <c r="B11" s="394" t="s">
        <v>193</v>
      </c>
      <c r="C11" s="342">
        <v>120495817.88896735</v>
      </c>
      <c r="D11" s="397">
        <v>18476916.569492817</v>
      </c>
      <c r="E11" s="397">
        <v>21981201.593659591</v>
      </c>
      <c r="F11" s="342">
        <v>13297497.57894822</v>
      </c>
      <c r="G11" s="398">
        <v>29441822.955766551</v>
      </c>
      <c r="H11" s="694"/>
      <c r="I11" s="694"/>
      <c r="J11" s="694"/>
      <c r="K11" s="694"/>
      <c r="L11" s="694"/>
    </row>
    <row r="12" spans="1:12" ht="15" customHeight="1">
      <c r="A12" s="355">
        <v>3</v>
      </c>
      <c r="B12" s="396" t="s">
        <v>191</v>
      </c>
      <c r="C12" s="344">
        <v>2103894910.8249998</v>
      </c>
      <c r="D12" s="397">
        <v>2103894910.8249998</v>
      </c>
      <c r="E12" s="397">
        <v>2103894910.8249998</v>
      </c>
      <c r="F12" s="342">
        <v>1872573783.7914793</v>
      </c>
      <c r="G12" s="399">
        <v>1872573783.7914793</v>
      </c>
      <c r="H12" s="694"/>
      <c r="I12" s="694"/>
      <c r="J12" s="694"/>
      <c r="K12" s="694"/>
      <c r="L12" s="694"/>
    </row>
    <row r="13" spans="1:12" ht="15" customHeight="1" thickBot="1">
      <c r="A13" s="126">
        <v>4</v>
      </c>
      <c r="B13" s="400" t="s">
        <v>252</v>
      </c>
      <c r="C13" s="249">
        <v>20519966482.660313</v>
      </c>
      <c r="D13" s="249">
        <v>20358186775.74052</v>
      </c>
      <c r="E13" s="249">
        <v>20217629285.010185</v>
      </c>
      <c r="F13" s="249">
        <v>19143450202.991592</v>
      </c>
      <c r="G13" s="249">
        <v>18456682654.523552</v>
      </c>
      <c r="H13" s="694"/>
      <c r="I13" s="694"/>
      <c r="J13" s="694"/>
      <c r="K13" s="694"/>
      <c r="L13" s="694"/>
    </row>
    <row r="14" spans="1:12">
      <c r="B14" s="22"/>
    </row>
    <row r="15" spans="1:12" ht="25.5">
      <c r="B15" s="101" t="s">
        <v>604</v>
      </c>
    </row>
    <row r="16" spans="1:12">
      <c r="B16" s="101"/>
    </row>
    <row r="17" spans="2:7">
      <c r="B17" s="101"/>
    </row>
    <row r="18" spans="2:7">
      <c r="B18" s="101"/>
    </row>
    <row r="20" spans="2:7">
      <c r="C20" s="632"/>
      <c r="D20" s="632"/>
      <c r="E20" s="632"/>
      <c r="F20" s="632"/>
      <c r="G20" s="632"/>
    </row>
    <row r="21" spans="2:7">
      <c r="C21" s="632"/>
      <c r="D21" s="632"/>
      <c r="E21" s="632"/>
      <c r="F21" s="632"/>
      <c r="G21" s="63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showGridLines="0" zoomScale="85" zoomScaleNormal="85" workbookViewId="0">
      <pane xSplit="1" ySplit="4" topLeftCell="B5" activePane="bottomRight" state="frozen"/>
      <selection pane="topRight"/>
      <selection pane="bottomLeft"/>
      <selection pane="bottomRight"/>
    </sheetView>
  </sheetViews>
  <sheetFormatPr defaultRowHeight="15"/>
  <cols>
    <col min="1" max="1" width="10.42578125" style="2" bestFit="1" customWidth="1"/>
    <col min="2" max="2" width="58.85546875" style="2" customWidth="1"/>
    <col min="3" max="3" width="123.85546875" style="2" bestFit="1" customWidth="1"/>
  </cols>
  <sheetData>
    <row r="1" spans="1:8" s="717" customFormat="1">
      <c r="A1" s="716" t="s">
        <v>188</v>
      </c>
      <c r="B1" s="716" t="str">
        <f>Info!C2</f>
        <v>სს თიბისი ბანკი</v>
      </c>
      <c r="C1" s="716"/>
    </row>
    <row r="2" spans="1:8" s="717" customFormat="1">
      <c r="A2" s="716" t="s">
        <v>189</v>
      </c>
      <c r="B2" s="695">
        <f>'1. key ratios'!B2</f>
        <v>44742</v>
      </c>
      <c r="C2" s="716"/>
    </row>
    <row r="4" spans="1:8" ht="25.5" customHeight="1" thickBot="1">
      <c r="A4" s="224" t="s">
        <v>409</v>
      </c>
      <c r="B4" s="58" t="s">
        <v>149</v>
      </c>
      <c r="C4" s="12"/>
    </row>
    <row r="5" spans="1:8" ht="15.75">
      <c r="A5" s="9"/>
      <c r="B5" s="389" t="s">
        <v>150</v>
      </c>
      <c r="C5" s="404" t="s">
        <v>618</v>
      </c>
    </row>
    <row r="6" spans="1:8">
      <c r="A6" s="13">
        <v>1</v>
      </c>
      <c r="B6" s="59" t="s">
        <v>966</v>
      </c>
      <c r="C6" s="401" t="s">
        <v>972</v>
      </c>
    </row>
    <row r="7" spans="1:8">
      <c r="A7" s="13">
        <v>2</v>
      </c>
      <c r="B7" s="59" t="s">
        <v>971</v>
      </c>
      <c r="C7" s="401" t="s">
        <v>970</v>
      </c>
    </row>
    <row r="8" spans="1:8">
      <c r="A8" s="13">
        <v>3</v>
      </c>
      <c r="B8" s="59" t="s">
        <v>969</v>
      </c>
      <c r="C8" s="401" t="s">
        <v>970</v>
      </c>
    </row>
    <row r="9" spans="1:8">
      <c r="A9" s="13">
        <v>4</v>
      </c>
      <c r="B9" s="59" t="s">
        <v>986</v>
      </c>
      <c r="C9" s="401" t="s">
        <v>970</v>
      </c>
    </row>
    <row r="10" spans="1:8">
      <c r="A10" s="13">
        <v>5</v>
      </c>
      <c r="B10" s="59" t="s">
        <v>987</v>
      </c>
      <c r="C10" s="401" t="s">
        <v>970</v>
      </c>
    </row>
    <row r="11" spans="1:8">
      <c r="A11" s="13">
        <v>6</v>
      </c>
      <c r="B11" s="59" t="s">
        <v>988</v>
      </c>
      <c r="C11" s="401" t="s">
        <v>970</v>
      </c>
    </row>
    <row r="12" spans="1:8">
      <c r="A12" s="13">
        <v>7</v>
      </c>
      <c r="B12" s="59" t="s">
        <v>1016</v>
      </c>
      <c r="C12" s="401" t="s">
        <v>970</v>
      </c>
      <c r="H12" s="4"/>
    </row>
    <row r="13" spans="1:8">
      <c r="A13" s="13">
        <v>8</v>
      </c>
      <c r="B13" s="59" t="s">
        <v>1017</v>
      </c>
      <c r="C13" s="401" t="s">
        <v>970</v>
      </c>
    </row>
    <row r="14" spans="1:8">
      <c r="A14" s="13"/>
      <c r="B14" s="59"/>
      <c r="C14" s="401"/>
    </row>
    <row r="15" spans="1:8">
      <c r="A15" s="13"/>
      <c r="B15" s="59"/>
      <c r="C15" s="401"/>
    </row>
    <row r="16" spans="1:8">
      <c r="A16" s="13"/>
      <c r="B16" s="775"/>
      <c r="C16" s="776"/>
    </row>
    <row r="17" spans="1:3">
      <c r="A17" s="13"/>
      <c r="B17" s="390" t="s">
        <v>151</v>
      </c>
      <c r="C17" s="405" t="s">
        <v>619</v>
      </c>
    </row>
    <row r="18" spans="1:3" ht="15.75">
      <c r="A18" s="13">
        <v>1</v>
      </c>
      <c r="B18" s="26" t="s">
        <v>967</v>
      </c>
      <c r="C18" s="402" t="s">
        <v>973</v>
      </c>
    </row>
    <row r="19" spans="1:3" ht="15.75">
      <c r="A19" s="13">
        <v>2</v>
      </c>
      <c r="B19" s="26" t="s">
        <v>974</v>
      </c>
      <c r="C19" s="402" t="s">
        <v>975</v>
      </c>
    </row>
    <row r="20" spans="1:3" ht="15.75">
      <c r="A20" s="13">
        <v>3</v>
      </c>
      <c r="B20" s="26" t="s">
        <v>976</v>
      </c>
      <c r="C20" s="402" t="s">
        <v>977</v>
      </c>
    </row>
    <row r="21" spans="1:3" ht="15.75">
      <c r="A21" s="13">
        <v>4</v>
      </c>
      <c r="B21" s="26" t="s">
        <v>978</v>
      </c>
      <c r="C21" s="402" t="s">
        <v>979</v>
      </c>
    </row>
    <row r="22" spans="1:3" ht="15.75">
      <c r="A22" s="13">
        <v>5</v>
      </c>
      <c r="B22" s="26" t="s">
        <v>980</v>
      </c>
      <c r="C22" s="402" t="s">
        <v>1021</v>
      </c>
    </row>
    <row r="23" spans="1:3" ht="15.75">
      <c r="A23" s="13">
        <v>6</v>
      </c>
      <c r="B23" s="26" t="s">
        <v>981</v>
      </c>
      <c r="C23" s="402" t="s">
        <v>982</v>
      </c>
    </row>
    <row r="24" spans="1:3" ht="15.75">
      <c r="A24" s="13"/>
      <c r="B24" s="26"/>
      <c r="C24" s="402"/>
    </row>
    <row r="25" spans="1:3" ht="15.75">
      <c r="A25" s="13"/>
      <c r="B25" s="26"/>
      <c r="C25" s="402"/>
    </row>
    <row r="26" spans="1:3" ht="15.75">
      <c r="A26" s="13"/>
      <c r="B26" s="26"/>
      <c r="C26" s="402"/>
    </row>
    <row r="27" spans="1:3" ht="15.75" customHeight="1">
      <c r="A27" s="13"/>
      <c r="B27" s="26"/>
      <c r="C27" s="403"/>
    </row>
    <row r="28" spans="1:3" ht="15.75" customHeight="1">
      <c r="A28" s="13"/>
      <c r="B28" s="26"/>
      <c r="C28" s="27"/>
    </row>
    <row r="29" spans="1:3" ht="30" customHeight="1">
      <c r="A29" s="13"/>
      <c r="B29" s="777" t="s">
        <v>152</v>
      </c>
      <c r="C29" s="778"/>
    </row>
    <row r="30" spans="1:3">
      <c r="A30" s="13">
        <v>1</v>
      </c>
      <c r="B30" s="59" t="s">
        <v>983</v>
      </c>
      <c r="C30" s="633">
        <v>0.99878075215747519</v>
      </c>
    </row>
    <row r="31" spans="1:3" ht="15.75" customHeight="1">
      <c r="A31" s="13"/>
      <c r="B31" s="59"/>
      <c r="C31" s="60"/>
    </row>
    <row r="32" spans="1:3" ht="29.25" customHeight="1">
      <c r="A32" s="13"/>
      <c r="B32" s="777" t="s">
        <v>272</v>
      </c>
      <c r="C32" s="778"/>
    </row>
    <row r="33" spans="1:3">
      <c r="A33" s="636">
        <v>1</v>
      </c>
      <c r="B33" s="637" t="s">
        <v>1022</v>
      </c>
      <c r="C33" s="638">
        <v>9.8875623834187423E-2</v>
      </c>
    </row>
    <row r="34" spans="1:3">
      <c r="A34" s="634">
        <v>2</v>
      </c>
      <c r="B34" s="635" t="s">
        <v>1023</v>
      </c>
      <c r="C34" s="639">
        <v>5.9913485533446088E-2</v>
      </c>
    </row>
    <row r="35" spans="1:3">
      <c r="A35" s="634">
        <v>3</v>
      </c>
      <c r="B35" s="635" t="s">
        <v>1019</v>
      </c>
      <c r="C35" s="639">
        <v>6.4024382580835787E-2</v>
      </c>
    </row>
    <row r="36" spans="1:3">
      <c r="A36" s="634">
        <v>4</v>
      </c>
      <c r="B36" s="635" t="s">
        <v>984</v>
      </c>
      <c r="C36" s="639">
        <v>5.0457138444385013E-2</v>
      </c>
    </row>
    <row r="37" spans="1:3" ht="16.5" thickBot="1">
      <c r="A37" s="14">
        <v>5</v>
      </c>
      <c r="B37" s="61" t="s">
        <v>985</v>
      </c>
      <c r="C37" s="762">
        <v>7.3833298708835246E-2</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7"/>
  <sheetViews>
    <sheetView zoomScale="80" zoomScaleNormal="80" workbookViewId="0">
      <pane xSplit="1" ySplit="5" topLeftCell="B6" activePane="bottomRight" state="frozen"/>
      <selection pane="topRight"/>
      <selection pane="bottomLeft"/>
      <selection pane="bottomRight" activeCell="E8" sqref="C8:E20"/>
    </sheetView>
  </sheetViews>
  <sheetFormatPr defaultRowHeight="15"/>
  <cols>
    <col min="1" max="1" width="9.5703125" style="2" bestFit="1" customWidth="1"/>
    <col min="2" max="2" width="55.1406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8" s="717" customFormat="1" ht="15.75">
      <c r="A1" s="182" t="s">
        <v>188</v>
      </c>
      <c r="B1" s="715" t="str">
        <f>Info!C2</f>
        <v>სს თიბისი ბანკი</v>
      </c>
      <c r="C1" s="716"/>
      <c r="D1" s="716"/>
      <c r="E1" s="716"/>
    </row>
    <row r="2" spans="1:8" s="182" customFormat="1" ht="15.75" customHeight="1">
      <c r="A2" s="182" t="s">
        <v>189</v>
      </c>
      <c r="B2" s="695">
        <f>'1. key ratios'!B2</f>
        <v>44742</v>
      </c>
    </row>
    <row r="3" spans="1:8" s="20" customFormat="1" ht="15.75" customHeight="1"/>
    <row r="4" spans="1:8" s="20" customFormat="1" ht="15.75" customHeight="1" thickBot="1">
      <c r="A4" s="225" t="s">
        <v>410</v>
      </c>
      <c r="B4" s="226" t="s">
        <v>262</v>
      </c>
      <c r="C4" s="182"/>
      <c r="D4" s="182"/>
      <c r="E4" s="183" t="s">
        <v>93</v>
      </c>
    </row>
    <row r="5" spans="1:8" s="114" customFormat="1" ht="17.45" customHeight="1">
      <c r="A5" s="696"/>
      <c r="B5" s="314"/>
      <c r="C5" s="181" t="s">
        <v>0</v>
      </c>
      <c r="D5" s="181" t="s">
        <v>1</v>
      </c>
      <c r="E5" s="315" t="s">
        <v>2</v>
      </c>
    </row>
    <row r="6" spans="1:8" s="150" customFormat="1" ht="14.45" customHeight="1">
      <c r="A6" s="1"/>
      <c r="B6" s="779" t="s">
        <v>231</v>
      </c>
      <c r="C6" s="780" t="s">
        <v>230</v>
      </c>
      <c r="D6" s="781" t="s">
        <v>229</v>
      </c>
      <c r="E6" s="782"/>
      <c r="G6"/>
    </row>
    <row r="7" spans="1:8" s="150" customFormat="1" ht="99.6" customHeight="1">
      <c r="A7" s="697"/>
      <c r="B7" s="780"/>
      <c r="C7" s="780"/>
      <c r="D7" s="312" t="s">
        <v>228</v>
      </c>
      <c r="E7" s="313" t="s">
        <v>520</v>
      </c>
      <c r="G7"/>
    </row>
    <row r="8" spans="1:8">
      <c r="A8" s="316">
        <v>1</v>
      </c>
      <c r="B8" s="317" t="s">
        <v>154</v>
      </c>
      <c r="C8" s="929">
        <v>883407069.46000004</v>
      </c>
      <c r="D8" s="929"/>
      <c r="E8" s="929">
        <f>C8-D8</f>
        <v>883407069.46000004</v>
      </c>
      <c r="F8" s="6"/>
      <c r="G8" s="6"/>
      <c r="H8" s="6"/>
    </row>
    <row r="9" spans="1:8">
      <c r="A9" s="316">
        <v>2</v>
      </c>
      <c r="B9" s="317" t="s">
        <v>155</v>
      </c>
      <c r="C9" s="929">
        <v>2516693326.54</v>
      </c>
      <c r="D9" s="929"/>
      <c r="E9" s="929">
        <f t="shared" ref="E9:E20" si="0">C9-D9</f>
        <v>2516693326.54</v>
      </c>
      <c r="F9" s="6"/>
      <c r="G9" s="6"/>
      <c r="H9" s="6"/>
    </row>
    <row r="10" spans="1:8">
      <c r="A10" s="316">
        <v>3</v>
      </c>
      <c r="B10" s="317" t="s">
        <v>227</v>
      </c>
      <c r="C10" s="929">
        <v>1358309005.26</v>
      </c>
      <c r="D10" s="929"/>
      <c r="E10" s="929">
        <f t="shared" si="0"/>
        <v>1358309005.26</v>
      </c>
      <c r="F10" s="6"/>
      <c r="G10" s="6"/>
      <c r="H10" s="6"/>
    </row>
    <row r="11" spans="1:8">
      <c r="A11" s="316">
        <v>4</v>
      </c>
      <c r="B11" s="317" t="s">
        <v>185</v>
      </c>
      <c r="C11" s="929">
        <v>0</v>
      </c>
      <c r="D11" s="929"/>
      <c r="E11" s="929">
        <f t="shared" si="0"/>
        <v>0</v>
      </c>
      <c r="F11" s="6"/>
      <c r="G11" s="6"/>
      <c r="H11" s="6"/>
    </row>
    <row r="12" spans="1:8">
      <c r="A12" s="316">
        <v>5</v>
      </c>
      <c r="B12" s="317" t="s">
        <v>157</v>
      </c>
      <c r="C12" s="929">
        <v>1919973288.4863858</v>
      </c>
      <c r="D12" s="929"/>
      <c r="E12" s="929">
        <f t="shared" si="0"/>
        <v>1919973288.4863858</v>
      </c>
      <c r="F12" s="6"/>
      <c r="G12" s="6"/>
      <c r="H12" s="6"/>
    </row>
    <row r="13" spans="1:8">
      <c r="A13" s="316">
        <v>6.1</v>
      </c>
      <c r="B13" s="317" t="s">
        <v>158</v>
      </c>
      <c r="C13" s="929">
        <v>17053403518.01</v>
      </c>
      <c r="D13" s="929"/>
      <c r="E13" s="929">
        <f t="shared" si="0"/>
        <v>17053403518.01</v>
      </c>
      <c r="F13" s="6"/>
      <c r="G13" s="6"/>
      <c r="H13" s="6"/>
    </row>
    <row r="14" spans="1:8">
      <c r="A14" s="316">
        <v>6.2</v>
      </c>
      <c r="B14" s="318" t="s">
        <v>159</v>
      </c>
      <c r="C14" s="929">
        <v>-657626195.96000004</v>
      </c>
      <c r="D14" s="929"/>
      <c r="E14" s="929">
        <f t="shared" si="0"/>
        <v>-657626195.96000004</v>
      </c>
      <c r="F14" s="6"/>
      <c r="G14" s="6"/>
      <c r="H14" s="6"/>
    </row>
    <row r="15" spans="1:8">
      <c r="A15" s="316">
        <v>6</v>
      </c>
      <c r="B15" s="317" t="s">
        <v>226</v>
      </c>
      <c r="C15" s="929">
        <v>16395777322.049999</v>
      </c>
      <c r="D15" s="929"/>
      <c r="E15" s="929">
        <f t="shared" si="0"/>
        <v>16395777322.049999</v>
      </c>
      <c r="F15" s="6"/>
      <c r="G15" s="6"/>
      <c r="H15" s="6"/>
    </row>
    <row r="16" spans="1:8">
      <c r="A16" s="316">
        <v>7</v>
      </c>
      <c r="B16" s="317" t="s">
        <v>161</v>
      </c>
      <c r="C16" s="929">
        <v>233788084.63</v>
      </c>
      <c r="D16" s="929"/>
      <c r="E16" s="929">
        <f t="shared" si="0"/>
        <v>233788084.63</v>
      </c>
      <c r="F16" s="6"/>
      <c r="G16" s="6"/>
      <c r="H16" s="6"/>
    </row>
    <row r="17" spans="1:8">
      <c r="A17" s="316">
        <v>8</v>
      </c>
      <c r="B17" s="317" t="s">
        <v>162</v>
      </c>
      <c r="C17" s="929">
        <v>147638717.13999999</v>
      </c>
      <c r="D17" s="929"/>
      <c r="E17" s="929">
        <f t="shared" si="0"/>
        <v>147638717.13999999</v>
      </c>
      <c r="F17" s="6"/>
      <c r="G17" s="6"/>
      <c r="H17" s="6"/>
    </row>
    <row r="18" spans="1:8">
      <c r="A18" s="316">
        <v>9</v>
      </c>
      <c r="B18" s="317" t="s">
        <v>163</v>
      </c>
      <c r="C18" s="929">
        <v>36327577.688339002</v>
      </c>
      <c r="D18" s="929">
        <v>7607943.8999999994</v>
      </c>
      <c r="E18" s="929">
        <f t="shared" si="0"/>
        <v>28719633.788339004</v>
      </c>
      <c r="F18" s="6"/>
      <c r="G18" s="6"/>
      <c r="H18" s="6"/>
    </row>
    <row r="19" spans="1:8">
      <c r="A19" s="316">
        <v>10</v>
      </c>
      <c r="B19" s="317" t="s">
        <v>164</v>
      </c>
      <c r="C19" s="929">
        <v>734970543.10000002</v>
      </c>
      <c r="D19" s="929">
        <v>290389664.83999997</v>
      </c>
      <c r="E19" s="929">
        <f>C19-D19</f>
        <v>444580878.26000005</v>
      </c>
      <c r="F19" s="6"/>
      <c r="G19" s="6"/>
      <c r="H19" s="6"/>
    </row>
    <row r="20" spans="1:8">
      <c r="A20" s="316">
        <v>11</v>
      </c>
      <c r="B20" s="317" t="s">
        <v>165</v>
      </c>
      <c r="C20" s="929">
        <v>560723525.05999994</v>
      </c>
      <c r="D20" s="930">
        <v>0</v>
      </c>
      <c r="E20" s="929">
        <f t="shared" si="0"/>
        <v>560723525.05999994</v>
      </c>
      <c r="F20" s="6"/>
      <c r="G20" s="6"/>
      <c r="H20" s="6"/>
    </row>
    <row r="21" spans="1:8" ht="39" thickBot="1">
      <c r="A21" s="319"/>
      <c r="B21" s="320" t="s">
        <v>484</v>
      </c>
      <c r="C21" s="279">
        <f>SUM(C8:C12, C15:C20)</f>
        <v>24787608459.414726</v>
      </c>
      <c r="D21" s="279">
        <f>SUM(D8:D12, D15:D20)</f>
        <v>297997608.73999995</v>
      </c>
      <c r="E21" s="321">
        <f>SUM(E8:E12, E15:E20)</f>
        <v>24489610850.674725</v>
      </c>
      <c r="F21" s="6"/>
      <c r="G21" s="6"/>
      <c r="H21" s="6"/>
    </row>
    <row r="22" spans="1:8">
      <c r="A22"/>
      <c r="B22"/>
      <c r="C22" s="6"/>
      <c r="D22" s="6"/>
      <c r="E22" s="6"/>
    </row>
    <row r="23" spans="1:8">
      <c r="A23"/>
      <c r="B23"/>
      <c r="C23"/>
      <c r="D23"/>
      <c r="E23"/>
    </row>
    <row r="25" spans="1:8" s="2" customFormat="1">
      <c r="B25" s="63"/>
      <c r="F25"/>
      <c r="G25"/>
    </row>
    <row r="26" spans="1:8" s="2" customFormat="1">
      <c r="B26" s="64"/>
      <c r="F26"/>
      <c r="G26"/>
    </row>
    <row r="27" spans="1:8" s="2" customFormat="1">
      <c r="B27" s="63"/>
      <c r="F27"/>
      <c r="G27"/>
    </row>
    <row r="28" spans="1:8" s="2" customFormat="1">
      <c r="B28" s="63"/>
      <c r="F28"/>
      <c r="G28"/>
    </row>
    <row r="29" spans="1:8" s="2" customFormat="1">
      <c r="B29" s="63"/>
      <c r="F29"/>
      <c r="G29"/>
    </row>
    <row r="30" spans="1:8" s="2" customFormat="1">
      <c r="B30" s="63"/>
      <c r="F30"/>
      <c r="G30"/>
    </row>
    <row r="31" spans="1:8" s="2" customFormat="1">
      <c r="B31" s="63"/>
      <c r="F31"/>
      <c r="G31"/>
    </row>
    <row r="32" spans="1:8" s="2" customFormat="1">
      <c r="B32" s="64"/>
      <c r="F32"/>
      <c r="G32"/>
    </row>
    <row r="33" spans="2:7" s="2" customFormat="1">
      <c r="B33" s="64"/>
      <c r="F33"/>
      <c r="G33"/>
    </row>
    <row r="34" spans="2:7" s="2" customFormat="1">
      <c r="B34" s="64"/>
      <c r="F34"/>
      <c r="G34"/>
    </row>
    <row r="35" spans="2:7" s="2" customFormat="1">
      <c r="B35" s="64"/>
      <c r="F35"/>
      <c r="G35"/>
    </row>
    <row r="36" spans="2:7" s="2" customFormat="1">
      <c r="B36" s="64"/>
      <c r="F36"/>
      <c r="G36"/>
    </row>
    <row r="37" spans="2:7" s="2" customFormat="1">
      <c r="B37" s="64"/>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pane="topRight"/>
      <selection pane="bottomLeft"/>
      <selection pane="bottomRight" activeCell="C5" sqref="C5"/>
    </sheetView>
  </sheetViews>
  <sheetFormatPr defaultRowHeight="15" outlineLevelRow="1"/>
  <cols>
    <col min="1" max="1" width="9.5703125" style="2" bestFit="1" customWidth="1"/>
    <col min="2" max="2" width="114.42578125" style="2" customWidth="1"/>
    <col min="3" max="3" width="14.42578125" bestFit="1" customWidth="1"/>
    <col min="4" max="4" width="25.42578125" customWidth="1"/>
    <col min="5" max="5" width="24.42578125" customWidth="1"/>
    <col min="6" max="6" width="24" customWidth="1"/>
    <col min="7" max="7" width="10" bestFit="1" customWidth="1"/>
    <col min="8" max="8" width="12" bestFit="1" customWidth="1"/>
    <col min="9" max="9" width="12.5703125" bestFit="1" customWidth="1"/>
  </cols>
  <sheetData>
    <row r="1" spans="1:6" s="717" customFormat="1" ht="15.75">
      <c r="A1" s="182" t="s">
        <v>188</v>
      </c>
      <c r="B1" s="715" t="str">
        <f>Info!C2</f>
        <v>სს თიბისი ბანკი</v>
      </c>
    </row>
    <row r="2" spans="1:6" s="182" customFormat="1" ht="15.75" customHeight="1">
      <c r="A2" s="182" t="s">
        <v>189</v>
      </c>
      <c r="B2" s="695">
        <f>'1. key ratios'!B2</f>
        <v>44742</v>
      </c>
      <c r="C2" s="717"/>
      <c r="D2" s="717"/>
      <c r="E2" s="717"/>
      <c r="F2" s="717"/>
    </row>
    <row r="3" spans="1:6" s="20" customFormat="1" ht="15.75" customHeight="1">
      <c r="C3"/>
      <c r="D3"/>
      <c r="E3"/>
      <c r="F3"/>
    </row>
    <row r="4" spans="1:6" s="20" customFormat="1" ht="26.25" thickBot="1">
      <c r="A4" s="20" t="s">
        <v>411</v>
      </c>
      <c r="B4" s="189" t="s">
        <v>265</v>
      </c>
      <c r="C4" s="183" t="s">
        <v>93</v>
      </c>
      <c r="D4"/>
      <c r="E4"/>
      <c r="F4"/>
    </row>
    <row r="5" spans="1:6" ht="26.25">
      <c r="A5" s="184">
        <v>1</v>
      </c>
      <c r="B5" s="185" t="s">
        <v>433</v>
      </c>
      <c r="C5" s="698">
        <f>'7. LI1'!E21</f>
        <v>24489610850.674725</v>
      </c>
      <c r="D5" s="623"/>
    </row>
    <row r="6" spans="1:6" s="174" customFormat="1">
      <c r="A6" s="113">
        <v>2.1</v>
      </c>
      <c r="B6" s="191" t="s">
        <v>266</v>
      </c>
      <c r="C6" s="250">
        <v>3056224165.6555004</v>
      </c>
      <c r="D6" s="623"/>
    </row>
    <row r="7" spans="1:6" s="4" customFormat="1" ht="25.5" outlineLevel="1">
      <c r="A7" s="190">
        <v>2.2000000000000002</v>
      </c>
      <c r="B7" s="186" t="s">
        <v>267</v>
      </c>
      <c r="C7" s="251">
        <v>3866842903.7434998</v>
      </c>
      <c r="D7" s="623"/>
    </row>
    <row r="8" spans="1:6" s="4" customFormat="1" ht="26.25">
      <c r="A8" s="190">
        <v>3</v>
      </c>
      <c r="B8" s="187" t="s">
        <v>434</v>
      </c>
      <c r="C8" s="699">
        <f>SUM(C5:C7)</f>
        <v>31412677920.073723</v>
      </c>
      <c r="D8" s="623"/>
    </row>
    <row r="9" spans="1:6" s="174" customFormat="1">
      <c r="A9" s="113">
        <v>4</v>
      </c>
      <c r="B9" s="194" t="s">
        <v>263</v>
      </c>
      <c r="C9" s="640">
        <v>317856628.40000004</v>
      </c>
      <c r="D9" s="623"/>
    </row>
    <row r="10" spans="1:6" s="4" customFormat="1" ht="25.5" outlineLevel="1">
      <c r="A10" s="190">
        <v>5.0999999999999996</v>
      </c>
      <c r="B10" s="186" t="s">
        <v>273</v>
      </c>
      <c r="C10" s="641">
        <v>-1741359456.9004002</v>
      </c>
      <c r="D10" s="623"/>
    </row>
    <row r="11" spans="1:6" s="4" customFormat="1" ht="25.5" outlineLevel="1">
      <c r="A11" s="190">
        <v>5.2</v>
      </c>
      <c r="B11" s="186" t="s">
        <v>274</v>
      </c>
      <c r="C11" s="641">
        <v>-3758028306.680882</v>
      </c>
      <c r="D11" s="623"/>
    </row>
    <row r="12" spans="1:6" s="4" customFormat="1">
      <c r="A12" s="190">
        <v>6</v>
      </c>
      <c r="B12" s="192" t="s">
        <v>605</v>
      </c>
      <c r="C12" s="642"/>
      <c r="D12" s="623"/>
    </row>
    <row r="13" spans="1:6" s="4" customFormat="1" ht="15.75" thickBot="1">
      <c r="A13" s="193">
        <v>7</v>
      </c>
      <c r="B13" s="188" t="s">
        <v>264</v>
      </c>
      <c r="C13" s="700">
        <f>SUM(C8:C12)</f>
        <v>26231146784.892445</v>
      </c>
      <c r="D13" s="623"/>
    </row>
    <row r="15" spans="1:6" ht="26.25">
      <c r="B15" s="22" t="s">
        <v>606</v>
      </c>
    </row>
    <row r="17" spans="2:9" s="2" customFormat="1">
      <c r="B17" s="65"/>
      <c r="C17" s="623"/>
      <c r="D17"/>
      <c r="E17"/>
      <c r="F17"/>
      <c r="G17"/>
      <c r="H17"/>
      <c r="I17"/>
    </row>
    <row r="18" spans="2:9" s="2" customFormat="1">
      <c r="B18" s="62"/>
      <c r="C18" s="623"/>
      <c r="D18"/>
      <c r="E18"/>
      <c r="F18"/>
      <c r="G18"/>
      <c r="H18"/>
      <c r="I18"/>
    </row>
    <row r="19" spans="2:9" s="2" customFormat="1">
      <c r="B19" s="62"/>
      <c r="C19" s="623"/>
      <c r="D19"/>
      <c r="E19"/>
      <c r="F19"/>
      <c r="G19"/>
      <c r="H19"/>
      <c r="I19"/>
    </row>
    <row r="20" spans="2:9" s="2" customFormat="1">
      <c r="B20" s="64"/>
      <c r="C20" s="623"/>
      <c r="D20"/>
      <c r="E20"/>
      <c r="F20"/>
      <c r="G20"/>
      <c r="H20"/>
      <c r="I20"/>
    </row>
    <row r="21" spans="2:9" s="2" customFormat="1">
      <c r="B21" s="63"/>
      <c r="C21" s="623"/>
      <c r="D21"/>
      <c r="E21"/>
      <c r="F21"/>
      <c r="G21"/>
      <c r="H21"/>
      <c r="I21"/>
    </row>
    <row r="22" spans="2:9" s="2" customFormat="1">
      <c r="B22" s="64"/>
      <c r="C22" s="623"/>
      <c r="D22"/>
      <c r="E22"/>
      <c r="F22"/>
      <c r="G22"/>
      <c r="H22"/>
      <c r="I22"/>
    </row>
    <row r="23" spans="2:9" s="2" customFormat="1">
      <c r="B23" s="63"/>
      <c r="C23" s="623"/>
      <c r="D23"/>
      <c r="E23"/>
      <c r="F23"/>
      <c r="G23"/>
      <c r="H23"/>
      <c r="I23"/>
    </row>
    <row r="24" spans="2:9" s="2" customFormat="1">
      <c r="B24" s="63"/>
      <c r="C24" s="623"/>
      <c r="D24"/>
      <c r="E24"/>
      <c r="F24"/>
      <c r="G24"/>
      <c r="H24"/>
      <c r="I24"/>
    </row>
    <row r="25" spans="2:9" s="2" customFormat="1">
      <c r="B25" s="63"/>
      <c r="C25" s="623"/>
      <c r="D25"/>
      <c r="E25"/>
      <c r="F25"/>
      <c r="G25"/>
      <c r="H25"/>
      <c r="I25"/>
    </row>
    <row r="26" spans="2:9" s="2" customFormat="1">
      <c r="B26" s="63"/>
      <c r="C26" s="623"/>
      <c r="D26"/>
      <c r="E26"/>
      <c r="F26"/>
      <c r="G26"/>
      <c r="H26"/>
      <c r="I26"/>
    </row>
    <row r="27" spans="2:9" s="2" customFormat="1">
      <c r="B27" s="63"/>
      <c r="C27" s="623"/>
      <c r="D27"/>
      <c r="E27"/>
      <c r="F27"/>
      <c r="G27"/>
      <c r="H27"/>
      <c r="I27"/>
    </row>
    <row r="28" spans="2:9" s="2" customFormat="1">
      <c r="B28" s="64"/>
      <c r="C28"/>
      <c r="D28"/>
      <c r="E28"/>
      <c r="F28"/>
      <c r="G28"/>
      <c r="H28"/>
      <c r="I28"/>
    </row>
    <row r="29" spans="2:9" s="2" customFormat="1">
      <c r="B29" s="64"/>
      <c r="C29"/>
      <c r="D29"/>
      <c r="E29"/>
      <c r="F29"/>
      <c r="G29"/>
      <c r="H29"/>
      <c r="I29"/>
    </row>
    <row r="30" spans="2:9" s="2" customFormat="1">
      <c r="B30" s="64"/>
      <c r="C30"/>
      <c r="D30"/>
      <c r="E30"/>
      <c r="F30"/>
      <c r="G30"/>
      <c r="H30"/>
      <c r="I30"/>
    </row>
    <row r="31" spans="2:9" s="2" customFormat="1">
      <c r="B31" s="64"/>
      <c r="C31"/>
      <c r="D31"/>
      <c r="E31"/>
      <c r="F31"/>
      <c r="G31"/>
      <c r="H31"/>
      <c r="I31"/>
    </row>
    <row r="32" spans="2:9" s="2" customFormat="1">
      <c r="B32" s="64"/>
      <c r="C32"/>
      <c r="D32"/>
      <c r="E32"/>
      <c r="F32"/>
      <c r="G32"/>
      <c r="H32"/>
      <c r="I32"/>
    </row>
    <row r="33" spans="2:9" s="2" customFormat="1">
      <c r="B33" s="64"/>
      <c r="C33"/>
      <c r="D33"/>
      <c r="E33"/>
      <c r="F33"/>
      <c r="G33"/>
      <c r="H33"/>
      <c r="I33"/>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2022-07-30T16:14:45Z</dcterms:modified>
  <cp:contentStatus/>
</cp:coreProperties>
</file>