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3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state="hidden" r:id="rId11"/>
    <sheet name="10. CC2" sheetId="7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1">#REF!</definedName>
    <definedName name="ACC_BALACC" localSheetId="10">#REF!</definedName>
    <definedName name="ACC_BALACC">#REF!</definedName>
    <definedName name="ACC_CRS" localSheetId="11">#REF!</definedName>
    <definedName name="ACC_CRS" localSheetId="4">#REF!</definedName>
    <definedName name="ACC_CRS" localSheetId="10">#REF!</definedName>
    <definedName name="ACC_CRS">#REF!</definedName>
    <definedName name="ACC_DBS" localSheetId="11">#REF!</definedName>
    <definedName name="ACC_DBS" localSheetId="4">#REF!</definedName>
    <definedName name="ACC_DBS" localSheetId="10">#REF!</definedName>
    <definedName name="ACC_DBS">#REF!</definedName>
    <definedName name="ACC_ISO" localSheetId="11">#REF!</definedName>
    <definedName name="ACC_ISO" localSheetId="4">#REF!</definedName>
    <definedName name="ACC_ISO" localSheetId="10">#REF!</definedName>
    <definedName name="ACC_ISO">#REF!</definedName>
    <definedName name="ACC_SALDO" localSheetId="11">#REF!</definedName>
    <definedName name="ACC_SALDO" localSheetId="4">#REF!</definedName>
    <definedName name="ACC_SALDO" localSheetId="10">#REF!</definedName>
    <definedName name="ACC_SALDO">#REF!</definedName>
    <definedName name="BS_BALACC" localSheetId="11">#REF!</definedName>
    <definedName name="BS_BALACC" localSheetId="4">#REF!</definedName>
    <definedName name="BS_BALACC" localSheetId="10">#REF!</definedName>
    <definedName name="BS_BALACC">#REF!</definedName>
    <definedName name="BS_BALANCE" localSheetId="11">#REF!</definedName>
    <definedName name="BS_BALANCE" localSheetId="4">#REF!</definedName>
    <definedName name="BS_BALANCE" localSheetId="10">#REF!</definedName>
    <definedName name="BS_BALANCE">#REF!</definedName>
    <definedName name="BS_CR" localSheetId="11">#REF!</definedName>
    <definedName name="BS_CR" localSheetId="4">#REF!</definedName>
    <definedName name="BS_CR" localSheetId="10">#REF!</definedName>
    <definedName name="BS_CR">#REF!</definedName>
    <definedName name="BS_CR_EQU" localSheetId="11">#REF!</definedName>
    <definedName name="BS_CR_EQU" localSheetId="4">#REF!</definedName>
    <definedName name="BS_CR_EQU" localSheetId="10">#REF!</definedName>
    <definedName name="BS_CR_EQU">#REF!</definedName>
    <definedName name="BS_DB" localSheetId="11">#REF!</definedName>
    <definedName name="BS_DB" localSheetId="4">#REF!</definedName>
    <definedName name="BS_DB" localSheetId="10">#REF!</definedName>
    <definedName name="BS_DB">#REF!</definedName>
    <definedName name="BS_DB_EQU" localSheetId="11">#REF!</definedName>
    <definedName name="BS_DB_EQU" localSheetId="4">#REF!</definedName>
    <definedName name="BS_DB_EQU" localSheetId="10">#REF!</definedName>
    <definedName name="BS_DB_EQU">#REF!</definedName>
    <definedName name="BS_DT" localSheetId="11">#REF!</definedName>
    <definedName name="BS_DT" localSheetId="4">#REF!</definedName>
    <definedName name="BS_DT" localSheetId="10">#REF!</definedName>
    <definedName name="BS_DT">#REF!</definedName>
    <definedName name="BS_ISO" localSheetId="11">#REF!</definedName>
    <definedName name="BS_ISO" localSheetId="4">#REF!</definedName>
    <definedName name="BS_ISO" localSheetId="10">#REF!</definedName>
    <definedName name="BS_ISO">#REF!</definedName>
    <definedName name="CurrentDate" localSheetId="11">#REF!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37" l="1"/>
  <c r="B2" i="36"/>
  <c r="B2" i="74"/>
  <c r="B2" i="64"/>
  <c r="B2" i="35"/>
  <c r="B2" i="79"/>
  <c r="B2" i="28"/>
  <c r="B2" i="73"/>
  <c r="E16" i="72"/>
  <c r="E20" i="72"/>
  <c r="E15" i="72"/>
  <c r="E12" i="72"/>
  <c r="E10" i="72"/>
  <c r="E8" i="72"/>
  <c r="B2" i="72"/>
  <c r="B2" i="52"/>
  <c r="B2" i="71"/>
  <c r="E18" i="72" l="1"/>
  <c r="E17" i="72"/>
  <c r="E19" i="72"/>
  <c r="E9" i="72"/>
  <c r="E11" i="72"/>
  <c r="E13" i="72"/>
  <c r="E14" i="72"/>
  <c r="B2" i="75"/>
  <c r="B2" i="53"/>
  <c r="C40" i="75" l="1"/>
  <c r="D40" i="75"/>
  <c r="D45" i="75"/>
  <c r="C45" i="75"/>
  <c r="D32" i="75"/>
  <c r="C32" i="75"/>
  <c r="D22" i="75"/>
  <c r="C22" i="75"/>
  <c r="D16" i="75"/>
  <c r="C16" i="75"/>
  <c r="D13" i="75"/>
  <c r="C13" i="75"/>
  <c r="D7" i="75"/>
  <c r="C7" i="75"/>
  <c r="C19" i="75" l="1"/>
  <c r="D19" i="75"/>
  <c r="H21" i="74"/>
  <c r="H20" i="74"/>
  <c r="H19" i="74"/>
  <c r="H18" i="74"/>
  <c r="H17" i="74"/>
  <c r="H16" i="74"/>
  <c r="H15" i="74"/>
  <c r="H14" i="74"/>
  <c r="H13" i="74"/>
  <c r="H12" i="74"/>
  <c r="H11" i="74"/>
  <c r="H10" i="74"/>
  <c r="H9" i="74"/>
  <c r="C22" i="74"/>
  <c r="H8" i="74"/>
  <c r="C14" i="79"/>
  <c r="C44" i="79"/>
  <c r="C34" i="79"/>
  <c r="B2" i="62"/>
  <c r="B1" i="6"/>
  <c r="B1" i="62" s="1"/>
  <c r="C22" i="79" l="1"/>
  <c r="G14" i="62"/>
  <c r="F14" i="62"/>
  <c r="D14" i="62"/>
  <c r="C14" i="62"/>
  <c r="D6" i="71" l="1"/>
  <c r="C6" i="71"/>
  <c r="D13" i="71" l="1"/>
  <c r="C13" i="71"/>
  <c r="E8" i="37" l="1"/>
  <c r="N16" i="37"/>
  <c r="N17" i="37"/>
  <c r="N18" i="37"/>
  <c r="N19" i="37"/>
  <c r="N20" i="37"/>
  <c r="N15" i="37"/>
  <c r="N13" i="37"/>
  <c r="N10" i="37"/>
  <c r="N9" i="37"/>
  <c r="N11" i="37"/>
  <c r="N12" i="37"/>
  <c r="E19" i="37"/>
  <c r="E18" i="37"/>
  <c r="E17" i="37"/>
  <c r="E16" i="37"/>
  <c r="E15" i="37"/>
  <c r="C14" i="37"/>
  <c r="E12" i="37"/>
  <c r="E11" i="37"/>
  <c r="E10" i="37"/>
  <c r="E9" i="37"/>
  <c r="M7" i="37"/>
  <c r="L7" i="37"/>
  <c r="J7" i="37"/>
  <c r="I7" i="37"/>
  <c r="H7" i="37"/>
  <c r="G7" i="37"/>
  <c r="F7" i="37"/>
  <c r="C7" i="37"/>
  <c r="E14" i="37" l="1"/>
  <c r="N14" i="37"/>
  <c r="E7" i="37"/>
  <c r="C21" i="37"/>
  <c r="N8" i="37"/>
  <c r="E21" i="37" l="1"/>
  <c r="N7" i="37"/>
  <c r="K7" i="37"/>
  <c r="N21" i="37" l="1"/>
  <c r="E21" i="72"/>
  <c r="C5" i="73" l="1"/>
  <c r="C21" i="72"/>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V7" i="64" l="1"/>
  <c r="T21" i="64" l="1"/>
  <c r="U21" i="64"/>
  <c r="V9" i="64"/>
  <c r="E53" i="75" l="1"/>
  <c r="E52" i="75"/>
  <c r="E51" i="75"/>
  <c r="E50" i="75"/>
  <c r="E49" i="75"/>
  <c r="E48" i="75"/>
  <c r="E47" i="75"/>
  <c r="E46" i="75"/>
  <c r="E45" i="75"/>
  <c r="E44" i="75"/>
  <c r="E43" i="75"/>
  <c r="E42" i="75"/>
  <c r="E41" i="75"/>
  <c r="E40" i="75"/>
  <c r="E39" i="75"/>
  <c r="E38" i="75"/>
  <c r="E37" i="75"/>
  <c r="E36" i="75"/>
  <c r="E35" i="75"/>
  <c r="E34" i="75"/>
  <c r="E33" i="75"/>
  <c r="E32" i="75"/>
  <c r="E31" i="75"/>
  <c r="E30" i="75"/>
  <c r="E29" i="75"/>
  <c r="E28" i="75"/>
  <c r="E27" i="75"/>
  <c r="E26" i="75"/>
  <c r="E25" i="75"/>
  <c r="E24" i="75"/>
  <c r="E23" i="75"/>
  <c r="E22" i="75"/>
  <c r="E21" i="75"/>
  <c r="E20" i="75"/>
  <c r="E19" i="75"/>
  <c r="E18" i="75"/>
  <c r="E17" i="75"/>
  <c r="E16" i="75"/>
  <c r="E15" i="75"/>
  <c r="E14" i="75"/>
  <c r="E13" i="75"/>
  <c r="E12" i="75"/>
  <c r="E11" i="75"/>
  <c r="E10" i="75"/>
  <c r="E9" i="75"/>
  <c r="E8" i="75"/>
  <c r="E7" i="75"/>
  <c r="G61" i="53" l="1"/>
  <c r="F61" i="53"/>
  <c r="D61" i="53"/>
  <c r="C61" i="53"/>
  <c r="G53" i="53"/>
  <c r="F53" i="53"/>
  <c r="D53" i="53"/>
  <c r="C53" i="53"/>
  <c r="G34" i="53"/>
  <c r="F34" i="53"/>
  <c r="D34" i="53"/>
  <c r="C34" i="53"/>
  <c r="C45" i="53" l="1"/>
  <c r="D45" i="53"/>
  <c r="F45" i="53"/>
  <c r="G45" i="53"/>
  <c r="C54" i="53"/>
  <c r="G30" i="53"/>
  <c r="F30" i="53"/>
  <c r="D30" i="53"/>
  <c r="C30" i="53"/>
  <c r="G9" i="53"/>
  <c r="F9" i="53"/>
  <c r="D9" i="53"/>
  <c r="C9" i="53"/>
  <c r="D31" i="62"/>
  <c r="C31" i="62"/>
  <c r="C20" i="62"/>
  <c r="D41" i="62" l="1"/>
  <c r="C41" i="62"/>
  <c r="D22" i="53"/>
  <c r="F22" i="53"/>
  <c r="F54" i="53"/>
  <c r="C22" i="53"/>
  <c r="G54" i="53"/>
  <c r="G22" i="53"/>
  <c r="D54" i="53"/>
  <c r="D31" i="53"/>
  <c r="C31" i="53"/>
  <c r="G31" i="62"/>
  <c r="F31" i="62"/>
  <c r="F20" i="62"/>
  <c r="G20" i="62"/>
  <c r="D20" i="62"/>
  <c r="F41" i="62" l="1"/>
  <c r="D56" i="53"/>
  <c r="E22" i="53"/>
  <c r="G41" i="62"/>
  <c r="F31" i="53"/>
  <c r="C56" i="53"/>
  <c r="H22" i="53"/>
  <c r="G31" i="53"/>
  <c r="E41" i="62"/>
  <c r="E31" i="62"/>
  <c r="D22" i="74"/>
  <c r="E22" i="74"/>
  <c r="H22" i="74" l="1"/>
  <c r="G56" i="53"/>
  <c r="D63" i="53"/>
  <c r="F56" i="53"/>
  <c r="C63" i="53"/>
  <c r="C8" i="73"/>
  <c r="C43" i="28"/>
  <c r="C13" i="73" l="1"/>
  <c r="F63" i="53"/>
  <c r="D65" i="53"/>
  <c r="G63" i="53"/>
  <c r="C65" i="53"/>
  <c r="C31" i="28"/>
  <c r="D67" i="53" l="1"/>
  <c r="G65" i="53"/>
  <c r="C30" i="28"/>
  <c r="F65" i="53"/>
  <c r="C67" i="53"/>
  <c r="C21" i="64"/>
  <c r="D21" i="64"/>
  <c r="E21" i="64"/>
  <c r="F21" i="64"/>
  <c r="G21" i="64"/>
  <c r="H21" i="64"/>
  <c r="I21" i="64"/>
  <c r="J21" i="64"/>
  <c r="K21" i="64"/>
  <c r="L21" i="64"/>
  <c r="M21" i="64"/>
  <c r="N21" i="64"/>
  <c r="O21" i="64"/>
  <c r="P21" i="64"/>
  <c r="Q21" i="64"/>
  <c r="R21" i="64"/>
  <c r="S21" i="64"/>
  <c r="F67" i="53" l="1"/>
  <c r="G67" i="53"/>
  <c r="V8" i="64"/>
  <c r="V10" i="64"/>
  <c r="V11" i="64"/>
  <c r="V12" i="64"/>
  <c r="V13" i="64"/>
  <c r="V14" i="64"/>
  <c r="V15" i="64"/>
  <c r="V16" i="64"/>
  <c r="V17" i="64"/>
  <c r="V18" i="64"/>
  <c r="V19" i="64"/>
  <c r="V20" i="64"/>
  <c r="V21" i="64" l="1"/>
  <c r="C47" i="28" l="1"/>
  <c r="C35" i="28"/>
  <c r="C12" i="28"/>
  <c r="C41" i="28" l="1"/>
  <c r="C52" i="28"/>
  <c r="C6" i="28"/>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5" i="62"/>
  <c r="E16" i="62"/>
  <c r="E17" i="62"/>
  <c r="E18" i="62"/>
  <c r="E19" i="62"/>
  <c r="E20" i="62"/>
  <c r="E7" i="62"/>
  <c r="C28" i="28" l="1"/>
  <c r="E14" i="62"/>
  <c r="H14" i="62"/>
  <c r="F40" i="75" l="1"/>
  <c r="G40" i="75" l="1"/>
  <c r="H10" i="75"/>
  <c r="H18" i="75"/>
  <c r="H34" i="75"/>
  <c r="H38" i="75"/>
  <c r="F45" i="75"/>
  <c r="H46" i="75"/>
  <c r="H50" i="75"/>
  <c r="G13" i="75"/>
  <c r="H11" i="75"/>
  <c r="H27" i="75"/>
  <c r="H31" i="75"/>
  <c r="H43" i="75"/>
  <c r="H51" i="75"/>
  <c r="G22" i="75"/>
  <c r="F7" i="75"/>
  <c r="H8" i="75"/>
  <c r="H12" i="75"/>
  <c r="H20" i="75"/>
  <c r="H24" i="75"/>
  <c r="H28" i="75"/>
  <c r="H36" i="75"/>
  <c r="H44" i="75"/>
  <c r="H48" i="75"/>
  <c r="H52" i="75"/>
  <c r="G7" i="75"/>
  <c r="F13" i="75"/>
  <c r="H14" i="75"/>
  <c r="H26" i="75"/>
  <c r="H30" i="75"/>
  <c r="H42" i="75"/>
  <c r="G45" i="75"/>
  <c r="H15" i="75"/>
  <c r="F22" i="75"/>
  <c r="H23" i="75"/>
  <c r="H35" i="75"/>
  <c r="H39" i="75"/>
  <c r="H47" i="75"/>
  <c r="H9" i="75"/>
  <c r="F16" i="75"/>
  <c r="H17" i="75"/>
  <c r="H21" i="75"/>
  <c r="H25" i="75"/>
  <c r="H29" i="75"/>
  <c r="F32" i="75"/>
  <c r="H33" i="75"/>
  <c r="H37" i="75"/>
  <c r="H41" i="75"/>
  <c r="H49" i="75"/>
  <c r="H53" i="75"/>
  <c r="G16" i="75"/>
  <c r="G32" i="75"/>
  <c r="H7" i="75" l="1"/>
  <c r="F19" i="75"/>
  <c r="H22" i="75"/>
  <c r="H32" i="75"/>
  <c r="H16" i="75"/>
  <c r="H13" i="75"/>
  <c r="G19" i="75"/>
  <c r="H40" i="75"/>
  <c r="H45" i="75"/>
  <c r="H19" i="75" l="1"/>
</calcChain>
</file>

<file path=xl/sharedStrings.xml><?xml version="1.0" encoding="utf-8"?>
<sst xmlns="http://schemas.openxmlformats.org/spreadsheetml/2006/main" count="1208" uniqueCount="908">
  <si>
    <t>a</t>
  </si>
  <si>
    <t>b</t>
  </si>
  <si>
    <t>c</t>
  </si>
  <si>
    <t>d</t>
  </si>
  <si>
    <t>e</t>
  </si>
  <si>
    <t>T</t>
  </si>
  <si>
    <t>T-1</t>
  </si>
  <si>
    <t>T-2</t>
  </si>
  <si>
    <t>T-3</t>
  </si>
  <si>
    <t>T-4</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</si>
  <si>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</si>
  <si>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</si>
  <si>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</si>
  <si>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</si>
  <si>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</si>
  <si>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</si>
  <si>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</si>
  <si>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</si>
  <si>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</si>
  <si>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</si>
  <si>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</si>
  <si>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</si>
  <si>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</si>
  <si>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</si>
  <si>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</si>
  <si>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</si>
  <si>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</si>
  <si>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</si>
  <si>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</si>
  <si>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</si>
  <si>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</si>
  <si>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</si>
  <si>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</si>
  <si>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</si>
  <si>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</si>
  <si>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</si>
  <si>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</si>
  <si>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</si>
  <si>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</si>
  <si>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</si>
  <si>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</si>
  <si>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</si>
  <si>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</si>
  <si>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</si>
  <si>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</si>
  <si>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</si>
  <si>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</si>
  <si>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</si>
  <si>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</si>
  <si>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</si>
  <si>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</si>
  <si>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</si>
  <si>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</si>
  <si>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</si>
  <si>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</si>
  <si>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</si>
  <si>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</si>
  <si>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</si>
  <si>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</si>
  <si>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</si>
  <si>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</si>
  <si>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</si>
  <si>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</si>
  <si>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</si>
  <si>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</si>
  <si>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</si>
  <si>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</si>
  <si>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</si>
  <si>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</si>
  <si>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</si>
  <si>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</si>
  <si>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</si>
  <si>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</si>
  <si>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</si>
  <si>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</si>
  <si>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</si>
  <si>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</si>
  <si>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</si>
  <si>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</si>
  <si>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</si>
  <si>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</si>
  <si>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</si>
  <si>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</si>
  <si>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</si>
  <si>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</si>
  <si>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</si>
  <si>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</si>
  <si>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</si>
  <si>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</si>
  <si>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</si>
  <si>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</si>
  <si>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</si>
  <si>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</si>
  <si>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</si>
  <si>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</si>
  <si>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</si>
  <si>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</si>
  <si>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</si>
  <si>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</si>
  <si>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</si>
  <si>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</si>
  <si>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</si>
  <si>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</si>
  <si>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</si>
  <si>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</si>
  <si>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</si>
  <si>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</si>
  <si>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</si>
  <si>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</si>
  <si>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</si>
  <si>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</si>
  <si>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</si>
  <si>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</si>
  <si>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</si>
  <si>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</si>
  <si>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</si>
  <si>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</si>
  <si>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</si>
  <si>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</si>
  <si>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</si>
  <si>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</si>
  <si>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</si>
  <si>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</si>
  <si>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</si>
  <si>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</si>
  <si>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</si>
  <si>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</si>
  <si>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</si>
  <si>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</si>
  <si>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</si>
  <si>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</si>
  <si>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</si>
  <si>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</si>
  <si>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</si>
  <si>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</si>
  <si>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</si>
  <si>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</si>
  <si>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</si>
  <si>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</si>
  <si>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</si>
  <si>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</si>
  <si>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</si>
  <si>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</si>
  <si>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</si>
  <si>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</si>
  <si>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</si>
  <si>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</si>
  <si>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</si>
  <si>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</si>
  <si>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</si>
  <si>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</si>
  <si>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</si>
  <si>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</si>
  <si>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</si>
  <si>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</si>
  <si>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</si>
  <si>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</si>
  <si>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</si>
  <si>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</si>
  <si>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</si>
  <si>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</si>
  <si>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</si>
  <si>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</si>
  <si>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</si>
  <si>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</si>
  <si>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</si>
  <si>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</si>
  <si>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</si>
  <si>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</si>
  <si>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</si>
  <si>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</si>
  <si>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</si>
  <si>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</si>
  <si>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</si>
  <si>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</si>
  <si>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</si>
  <si>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</si>
  <si>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</si>
  <si>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</si>
  <si>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</si>
  <si>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</si>
  <si>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</si>
  <si>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</si>
  <si>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</si>
  <si>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</si>
  <si>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</si>
  <si>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</si>
  <si>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</si>
  <si>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</si>
  <si>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</si>
  <si>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</si>
  <si>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</si>
  <si>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</si>
  <si>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</si>
  <si>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</si>
  <si>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</si>
  <si>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</si>
  <si>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</si>
  <si>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</si>
  <si>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</si>
  <si>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</si>
  <si>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</si>
  <si>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</si>
  <si>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</si>
  <si>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</si>
  <si>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</si>
  <si>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</si>
  <si>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</si>
  <si>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</si>
  <si>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</si>
  <si>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</si>
  <si>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</si>
  <si>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</si>
  <si>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</si>
  <si>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</si>
  <si>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</si>
  <si>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</si>
  <si>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</si>
  <si>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</si>
  <si>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</si>
  <si>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</si>
  <si>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</si>
  <si>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</si>
  <si>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</si>
  <si>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</si>
  <si>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</si>
  <si>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</si>
  <si>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</si>
  <si>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</si>
  <si>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</si>
  <si>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</si>
  <si>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</si>
  <si>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</si>
  <si>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</si>
  <si>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</si>
  <si>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</si>
  <si>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</si>
  <si>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</si>
  <si>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</si>
  <si>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</si>
  <si>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</si>
  <si>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</si>
  <si>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</si>
  <si>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</si>
  <si>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</si>
  <si>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</si>
  <si>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</si>
  <si>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</si>
  <si>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</si>
  <si>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</si>
  <si>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</si>
  <si>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</si>
  <si>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</si>
  <si>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</si>
  <si>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</si>
  <si>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</si>
  <si>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</si>
  <si>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</si>
  <si>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</si>
  <si>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</si>
  <si>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</si>
  <si>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</si>
  <si>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</si>
  <si>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</si>
  <si>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</si>
  <si>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</si>
  <si>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</si>
  <si>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</si>
  <si>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</si>
  <si>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</si>
  <si>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</si>
  <si>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</si>
  <si>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</si>
  <si>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</si>
  <si>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</si>
  <si>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</si>
  <si>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</si>
  <si>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</si>
  <si>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</si>
  <si>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</si>
  <si>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</si>
  <si>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</si>
  <si>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</si>
  <si>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</si>
  <si>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</si>
  <si>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</si>
  <si>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</si>
  <si>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</si>
  <si>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</si>
  <si>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</si>
  <si>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</si>
  <si>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</si>
  <si>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</si>
  <si>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</si>
  <si>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</si>
  <si>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</si>
  <si>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</si>
  <si>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</si>
  <si>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</si>
  <si>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</si>
  <si>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</si>
  <si>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</si>
  <si>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</si>
  <si>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</si>
  <si>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</si>
  <si>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</si>
  <si>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</si>
  <si>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</si>
  <si>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</si>
  <si>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</si>
  <si>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</si>
  <si>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</si>
  <si>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</si>
  <si>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</si>
  <si>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</si>
  <si>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</si>
  <si>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</si>
  <si>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</si>
  <si>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</si>
  <si>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</si>
  <si>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</si>
  <si>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</si>
  <si>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</si>
  <si>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</si>
  <si>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</si>
  <si>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</si>
  <si>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</si>
  <si>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</si>
  <si>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</si>
  <si>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</si>
  <si>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</si>
  <si>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</si>
  <si>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</si>
  <si>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</si>
  <si>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</si>
  <si>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</si>
  <si>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</si>
  <si>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</si>
  <si>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</si>
  <si>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</si>
  <si>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</si>
  <si>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</si>
  <si>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</si>
  <si>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</si>
  <si>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</si>
  <si>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</si>
  <si>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</si>
  <si>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</si>
  <si>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</si>
  <si>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</si>
  <si>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</si>
  <si>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</si>
  <si>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</si>
  <si>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</si>
  <si>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</si>
  <si>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</si>
  <si>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</si>
  <si>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</si>
  <si>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</si>
  <si>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</si>
  <si>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</si>
  <si>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</si>
  <si>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</si>
  <si>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</si>
  <si>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</si>
  <si>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</si>
  <si>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</si>
  <si>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</si>
  <si>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</si>
  <si>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</si>
  <si>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</si>
  <si>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</si>
  <si>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</si>
  <si>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</si>
  <si>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</si>
  <si>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</si>
  <si>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</si>
  <si>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</si>
  <si>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</si>
  <si>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</si>
  <si>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</si>
  <si>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</si>
  <si>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</si>
  <si>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</si>
  <si>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</si>
  <si>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</si>
  <si>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</si>
  <si>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</si>
  <si>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</si>
  <si>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</si>
  <si>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</si>
  <si>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</si>
  <si>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</si>
  <si>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</si>
  <si>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</si>
  <si>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</si>
  <si>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</si>
  <si>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</si>
  <si>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</si>
  <si>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</si>
  <si>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</si>
  <si>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</si>
  <si>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</si>
  <si>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</si>
  <si>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</si>
  <si>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</si>
  <si>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</si>
  <si>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</si>
  <si>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</si>
  <si>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</si>
  <si>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</si>
  <si>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</si>
  <si>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</si>
  <si>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</si>
  <si>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</si>
  <si>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</si>
  <si>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</si>
  <si>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</si>
  <si>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</si>
  <si>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</si>
  <si>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</si>
  <si>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</si>
  <si>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</si>
  <si>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</si>
  <si>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</si>
  <si>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</si>
  <si>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</si>
  <si>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</si>
  <si>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</si>
  <si>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</si>
  <si>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</si>
  <si>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</si>
  <si>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</si>
  <si>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</si>
  <si>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</si>
  <si>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</si>
  <si>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</si>
  <si>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</si>
  <si>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</si>
  <si>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</si>
  <si>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</si>
  <si>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</si>
  <si>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</si>
  <si>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</si>
  <si>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</si>
  <si>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</si>
  <si>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</si>
  <si>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</si>
  <si>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</si>
  <si>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</si>
  <si>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</si>
  <si>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</si>
  <si>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</si>
  <si>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</si>
  <si>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</si>
  <si>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</si>
  <si>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</si>
  <si>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</si>
  <si>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</si>
  <si>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</si>
  <si>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</si>
  <si>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</si>
  <si>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</si>
  <si>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</si>
  <si>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</si>
  <si>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</si>
  <si>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</si>
  <si>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</si>
  <si>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</si>
  <si>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</si>
  <si>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</si>
  <si>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</si>
  <si>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</si>
  <si>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</si>
  <si>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</si>
  <si>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</si>
  <si>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</si>
  <si>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</si>
  <si>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</si>
  <si>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</si>
  <si>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</si>
  <si>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</si>
  <si>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</si>
  <si>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</si>
  <si>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</si>
  <si>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</si>
  <si>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</si>
  <si>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</si>
  <si>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</si>
  <si>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</si>
  <si>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</si>
  <si>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</si>
  <si>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</si>
  <si>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</si>
  <si>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</si>
  <si>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</si>
  <si>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</si>
  <si>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</si>
  <si>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</si>
  <si>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</si>
  <si>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</si>
  <si>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</si>
  <si>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</si>
  <si>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</si>
  <si>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</si>
  <si>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</si>
  <si>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</si>
  <si>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</si>
  <si>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</si>
  <si>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</si>
  <si>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</si>
  <si>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</si>
  <si>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</si>
  <si>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</si>
  <si>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</si>
  <si>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</si>
  <si>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</si>
  <si>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</si>
  <si>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</si>
  <si>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</si>
  <si>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</si>
  <si>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</si>
  <si>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</si>
  <si>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</si>
  <si>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</si>
  <si>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</si>
  <si>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</si>
  <si>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</si>
  <si>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</si>
  <si>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</si>
  <si>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</si>
  <si>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</si>
  <si>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</si>
  <si>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</si>
  <si>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</si>
  <si>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</si>
  <si>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</si>
  <si>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</si>
  <si>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</si>
  <si>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</si>
  <si>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</si>
  <si>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</si>
  <si>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</si>
  <si>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</si>
  <si>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</si>
  <si>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</si>
  <si>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</si>
  <si>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</si>
  <si>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</si>
  <si>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</si>
  <si>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</si>
  <si>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</si>
  <si>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</si>
  <si>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</si>
  <si>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</si>
  <si>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</si>
  <si>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</si>
  <si>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</si>
  <si>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</si>
  <si>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</si>
  <si>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</si>
  <si>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</si>
  <si>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</si>
  <si>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</si>
  <si>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</si>
  <si>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</si>
  <si>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</si>
  <si>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</si>
  <si>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</si>
  <si>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</si>
  <si>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</si>
  <si>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</si>
  <si>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</si>
  <si>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</si>
  <si>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</si>
  <si>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</si>
  <si>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</si>
  <si>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</si>
  <si>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</si>
  <si>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</si>
  <si>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</si>
  <si>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</si>
  <si>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</si>
  <si>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</si>
  <si>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</si>
  <si>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</si>
  <si>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</si>
  <si>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</si>
  <si>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</si>
  <si>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</si>
  <si>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</si>
  <si>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</si>
  <si>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</si>
  <si>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</si>
  <si>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</si>
  <si>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</si>
  <si>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</si>
  <si>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</si>
  <si>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</si>
  <si>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</si>
  <si>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</si>
  <si>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</si>
  <si>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</si>
  <si>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</si>
  <si>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</si>
  <si>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</si>
  <si>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</si>
  <si>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</si>
  <si>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</si>
  <si>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</si>
  <si>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</si>
  <si>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</si>
  <si>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</si>
  <si>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</si>
  <si>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</si>
  <si>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</si>
  <si>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</si>
  <si>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</si>
  <si>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</si>
  <si>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</si>
  <si>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</si>
  <si>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</si>
  <si>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</si>
  <si>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</si>
  <si>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</si>
  <si>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</si>
  <si>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</si>
  <si>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</si>
  <si>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</si>
  <si>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</si>
  <si>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</si>
  <si>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</si>
  <si>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</si>
  <si>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</si>
  <si>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</si>
  <si>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</si>
  <si>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</si>
  <si>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</si>
  <si>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</si>
  <si>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</si>
  <si>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</si>
  <si>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</si>
  <si>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</si>
  <si>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</si>
  <si>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</si>
  <si>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</si>
  <si>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</si>
  <si>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</si>
  <si>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</si>
  <si>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</si>
  <si>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</si>
  <si>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</si>
  <si>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</si>
  <si>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</si>
  <si>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</si>
  <si>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</si>
  <si>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</si>
  <si>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</si>
  <si>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</si>
  <si>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</si>
  <si>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</si>
  <si>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</si>
  <si>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</si>
  <si>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</si>
  <si>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</si>
  <si>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</si>
  <si>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</si>
  <si>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</si>
  <si>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</si>
  <si>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</si>
  <si>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</si>
  <si>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</si>
  <si>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</si>
  <si>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</si>
  <si>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</si>
  <si>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</si>
  <si>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</si>
  <si>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</si>
  <si>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</si>
  <si>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</si>
  <si>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</si>
  <si>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</si>
  <si>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</si>
  <si>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</si>
  <si>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</si>
  <si>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</si>
  <si>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</si>
  <si>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</si>
  <si>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</si>
  <si>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</si>
  <si>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</si>
  <si>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</si>
  <si>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</si>
  <si>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</si>
  <si>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</si>
  <si>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</si>
  <si>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</si>
  <si>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</si>
  <si>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</si>
  <si>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</si>
  <si>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</si>
  <si>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</si>
  <si>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</si>
  <si>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</si>
  <si>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</si>
  <si>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</si>
  <si>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</si>
  <si>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</si>
  <si>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</si>
  <si>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</si>
  <si>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</si>
  <si>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</si>
  <si>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</si>
  <si>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</si>
  <si>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</si>
  <si>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</si>
  <si>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</si>
  <si>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</si>
  <si>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</si>
  <si>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</si>
  <si>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</si>
  <si>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</si>
  <si>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</si>
  <si>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</si>
  <si>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</si>
  <si>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</si>
  <si>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</si>
  <si>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</si>
  <si>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</si>
  <si>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</si>
  <si>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</si>
  <si>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</si>
  <si>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</si>
  <si>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</si>
  <si>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</si>
  <si>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</si>
  <si>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</si>
  <si>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</si>
  <si>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</si>
  <si>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</si>
  <si>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</si>
  <si>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</si>
  <si>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</si>
  <si>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</si>
  <si>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</si>
  <si>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</si>
  <si>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</si>
  <si>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</si>
  <si>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</si>
  <si>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</si>
  <si>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</si>
  <si>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</si>
  <si>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</si>
  <si>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</si>
  <si>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</si>
  <si>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</si>
  <si>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</si>
  <si>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</si>
  <si>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</si>
  <si>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</si>
  <si>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</si>
  <si>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</si>
  <si>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</si>
  <si>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</si>
  <si>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</si>
  <si>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</si>
  <si>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</si>
  <si>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</si>
  <si>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</si>
  <si>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</si>
  <si>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</si>
  <si>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</si>
  <si>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</si>
  <si>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</si>
  <si>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</si>
  <si>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</si>
  <si>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</si>
  <si>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</si>
  <si>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</si>
  <si>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</si>
  <si>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</si>
  <si>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</si>
  <si>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</si>
  <si>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</si>
  <si>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</si>
  <si>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</si>
  <si>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</si>
  <si>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</si>
  <si>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</si>
  <si>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</si>
  <si>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</si>
  <si>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</si>
  <si>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</si>
  <si>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</si>
  <si>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</si>
  <si>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</si>
  <si>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</si>
  <si>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</si>
  <si>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</si>
  <si>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</si>
  <si>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</si>
  <si>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</si>
  <si>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</si>
  <si>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</si>
  <si>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</si>
  <si>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</si>
  <si>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</si>
  <si>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</si>
  <si>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</si>
  <si>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</si>
  <si>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</si>
  <si>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</si>
  <si>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</si>
  <si>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</si>
  <si>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</si>
  <si>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</si>
  <si>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</si>
  <si>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</si>
  <si>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</si>
  <si>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</si>
  <si>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</si>
  <si>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</si>
  <si>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</si>
  <si>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</si>
  <si>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</si>
  <si>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</si>
  <si>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</si>
  <si>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</si>
  <si>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</si>
  <si>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</si>
  <si>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</si>
  <si>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</si>
  <si>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</si>
  <si>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</si>
  <si>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</si>
  <si>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</si>
  <si>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</si>
  <si>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</si>
  <si>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</si>
  <si>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</si>
  <si>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</si>
  <si>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</si>
  <si>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</si>
  <si>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</si>
  <si>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</si>
  <si>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</si>
  <si>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</si>
  <si>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</si>
  <si>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</si>
  <si>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</si>
  <si>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</si>
  <si>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</si>
  <si>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</si>
  <si>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</si>
  <si>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</si>
  <si>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</si>
  <si>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</si>
  <si>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</si>
  <si>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</si>
  <si>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</si>
  <si>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</si>
  <si>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</si>
  <si>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</si>
  <si>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</si>
  <si>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</si>
  <si>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</si>
  <si>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</si>
  <si>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</si>
  <si>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</si>
  <si>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</si>
  <si>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</si>
  <si>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</si>
  <si>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</si>
  <si>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მამუკა ხაზარაძე</t>
  </si>
  <si>
    <t>ბადრი ჯაფარიძე</t>
  </si>
  <si>
    <t>ვახტანგ ბუცხრიკიძე</t>
  </si>
  <si>
    <t>TBC Bank Group PLC</t>
  </si>
  <si>
    <t>European Bank for Reconstruction and Development</t>
  </si>
  <si>
    <t>JPMorgan Asset Management</t>
  </si>
  <si>
    <t>Schroder Investment Management</t>
  </si>
  <si>
    <t>Dunross &amp; Co.</t>
  </si>
  <si>
    <t>სს თიბისი ბანკი</t>
  </si>
  <si>
    <t>www.tbcbank.com.ge</t>
  </si>
  <si>
    <t>(Capital), N 39</t>
  </si>
  <si>
    <t>მათ შორის 10%–ზე მეტი წილის ფლობა კომერციული დაწესებულებების სააქციო კაპიტალში</t>
  </si>
  <si>
    <t>(Capital), N 17</t>
  </si>
  <si>
    <t>მათ შორის ინსტრუმენტები, რომლებიც აკმაყოფილებენ დამატებითი პირველადი კაპიტალის კრიტერიუმებს</t>
  </si>
  <si>
    <t xml:space="preserve"> (Capital), N 27</t>
  </si>
  <si>
    <t>(Capital), N 37</t>
  </si>
  <si>
    <t>(Capital), N2</t>
  </si>
  <si>
    <t>(Capital), N 3</t>
  </si>
  <si>
    <t>(Capital), N 5</t>
  </si>
  <si>
    <t>(Capital), N6</t>
  </si>
  <si>
    <t xml:space="preserve">(Capital), N 4, 8 </t>
  </si>
  <si>
    <t>(Capital), N10</t>
  </si>
  <si>
    <t>X</t>
  </si>
  <si>
    <t>ნიკოლოზ ენუქიძე</t>
  </si>
  <si>
    <t>სტეფან უილკე</t>
  </si>
  <si>
    <t>სტეფანო მარსალია</t>
  </si>
  <si>
    <t>ერიკ რაჯენდრა</t>
  </si>
  <si>
    <t>ნიკოლას დომინიკ ჰააგი</t>
  </si>
  <si>
    <t>პაატა ღაძაძე</t>
  </si>
  <si>
    <t>თორნიკე გოგიჩაიშვილი</t>
  </si>
  <si>
    <t>ნინო მასურაშვილი</t>
  </si>
  <si>
    <t>დავით ჭყონია</t>
  </si>
  <si>
    <t>გიორგი შაგიძე</t>
  </si>
  <si>
    <t>ნიკოლოზ ქურდიანი</t>
  </si>
  <si>
    <t>გიორგი თხელიძე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</si>
</sst>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5">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sz val="11"/>
      <color rgb="FFFF0000"/>
      <name val="Calibri"/>
      <family val="2"/>
      <scheme val="minor"/>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theme="6" tint="-0.499984740745262"/>
      </right>
      <top style="thin">
        <color indexed="64"/>
      </top>
      <bottom style="thin">
        <color theme="6" tint="-0.499984740745262"/>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2" fillId="0" borderId="0"/>
    <xf numFmtId="0" fontId="6" fillId="0" borderId="0"/>
    <xf numFmtId="0" fontId="1" fillId="0" borderId="0"/>
    <xf numFmtId="9"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3"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3"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3"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3"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3"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3"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3"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3"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3"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3"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3"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3"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9"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5"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42" fillId="65" borderId="43" applyNumberFormat="0" applyAlignment="0" applyProtection="0"/>
    <xf numFmtId="0" fontId="43" fillId="10" borderId="38"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0" fontId="43" fillId="10" borderId="38"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8" fillId="0" borderId="0" applyFont="0" applyFill="0" applyBorder="0" applyAlignment="0" applyProtection="0"/>
    <xf numFmtId="44" fontId="6" fillId="0" borderId="0" applyFont="0" applyFill="0" applyBorder="0" applyAlignment="0" applyProtection="0"/>
    <xf numFmtId="43" fontId="28" fillId="0" borderId="0" applyFont="0" applyFill="0" applyBorder="0" applyAlignment="0" applyProtection="0"/>
    <xf numFmtId="44" fontId="6" fillId="0" borderId="0" applyFont="0" applyFill="0" applyBorder="0" applyAlignment="0" applyProtection="0"/>
    <xf numFmtId="178" fontId="28"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8" fillId="0" borderId="0" applyFont="0" applyFill="0" applyBorder="0" applyAlignment="0" applyProtection="0"/>
    <xf numFmtId="44" fontId="6" fillId="0" borderId="0" applyFont="0" applyFill="0" applyBorder="0" applyAlignment="0" applyProtection="0"/>
    <xf numFmtId="178" fontId="28"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5" applyNumberFormat="0" applyFill="0" applyAlignment="0" applyProtection="0"/>
    <xf numFmtId="169" fontId="56" fillId="0" borderId="45" applyNumberFormat="0" applyFill="0" applyAlignment="0" applyProtection="0"/>
    <xf numFmtId="0"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0" fontId="56" fillId="0" borderId="45" applyNumberFormat="0" applyFill="0" applyAlignment="0" applyProtection="0"/>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9"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5"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0" fontId="67" fillId="43" borderId="42"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8" applyNumberFormat="0" applyFill="0" applyAlignment="0" applyProtection="0"/>
    <xf numFmtId="0" fontId="71" fillId="0" borderId="37"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0" fontId="70" fillId="0" borderId="48"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0" fontId="70" fillId="0" borderId="4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49"/>
    <xf numFmtId="169" fontId="27" fillId="0" borderId="49"/>
    <xf numFmtId="168" fontId="27" fillId="0" borderId="4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179" fontId="27" fillId="0" borderId="0"/>
    <xf numFmtId="0" fontId="6"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6"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6"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6" fillId="0" borderId="0"/>
    <xf numFmtId="0" fontId="77" fillId="0" borderId="0"/>
    <xf numFmtId="168" fontId="6" fillId="0" borderId="0"/>
    <xf numFmtId="0" fontId="77" fillId="0" borderId="0"/>
    <xf numFmtId="168" fontId="6"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6"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179" fontId="27"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9"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39"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168" fontId="2" fillId="0" borderId="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9"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6"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9"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 fillId="0" borderId="40"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26" fillId="0" borderId="53"/>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1" applyNumberFormat="0" applyFill="0" applyAlignment="0" applyProtection="0"/>
    <xf numFmtId="168" fontId="95" fillId="0" borderId="121" applyNumberFormat="0" applyFill="0" applyAlignment="0" applyProtection="0"/>
    <xf numFmtId="169" fontId="95" fillId="0" borderId="121" applyNumberFormat="0" applyFill="0" applyAlignment="0" applyProtection="0"/>
    <xf numFmtId="168" fontId="95" fillId="0" borderId="121" applyNumberFormat="0" applyFill="0" applyAlignment="0" applyProtection="0"/>
    <xf numFmtId="168" fontId="95" fillId="0" borderId="121" applyNumberFormat="0" applyFill="0" applyAlignment="0" applyProtection="0"/>
    <xf numFmtId="169" fontId="95" fillId="0" borderId="121" applyNumberFormat="0" applyFill="0" applyAlignment="0" applyProtection="0"/>
    <xf numFmtId="168" fontId="95" fillId="0" borderId="121" applyNumberFormat="0" applyFill="0" applyAlignment="0" applyProtection="0"/>
    <xf numFmtId="168" fontId="95" fillId="0" borderId="121" applyNumberFormat="0" applyFill="0" applyAlignment="0" applyProtection="0"/>
    <xf numFmtId="169" fontId="95" fillId="0" borderId="121" applyNumberFormat="0" applyFill="0" applyAlignment="0" applyProtection="0"/>
    <xf numFmtId="168" fontId="95" fillId="0" borderId="121" applyNumberFormat="0" applyFill="0" applyAlignment="0" applyProtection="0"/>
    <xf numFmtId="168" fontId="95" fillId="0" borderId="121" applyNumberFormat="0" applyFill="0" applyAlignment="0" applyProtection="0"/>
    <xf numFmtId="169" fontId="95" fillId="0" borderId="121" applyNumberFormat="0" applyFill="0" applyAlignment="0" applyProtection="0"/>
    <xf numFmtId="168" fontId="95"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169" fontId="95"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168" fontId="95"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168" fontId="95"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0" fontId="48" fillId="0" borderId="121" applyNumberFormat="0" applyFill="0" applyAlignment="0" applyProtection="0"/>
    <xf numFmtId="188" fontId="2" fillId="70" borderId="115" applyFont="0">
      <alignment horizontal="right" vertical="center"/>
    </xf>
    <xf numFmtId="3" fontId="2" fillId="70" borderId="115" applyFont="0">
      <alignment horizontal="right" vertical="center"/>
    </xf>
    <xf numFmtId="0" fontId="84" fillId="64" borderId="120" applyNumberFormat="0" applyAlignment="0" applyProtection="0"/>
    <xf numFmtId="168" fontId="86" fillId="64" borderId="120" applyNumberFormat="0" applyAlignment="0" applyProtection="0"/>
    <xf numFmtId="169" fontId="86" fillId="64" borderId="120" applyNumberFormat="0" applyAlignment="0" applyProtection="0"/>
    <xf numFmtId="168" fontId="86" fillId="64" borderId="120" applyNumberFormat="0" applyAlignment="0" applyProtection="0"/>
    <xf numFmtId="168" fontId="86" fillId="64" borderId="120" applyNumberFormat="0" applyAlignment="0" applyProtection="0"/>
    <xf numFmtId="169" fontId="86" fillId="64" borderId="120" applyNumberFormat="0" applyAlignment="0" applyProtection="0"/>
    <xf numFmtId="168" fontId="86" fillId="64" borderId="120" applyNumberFormat="0" applyAlignment="0" applyProtection="0"/>
    <xf numFmtId="168" fontId="86" fillId="64" borderId="120" applyNumberFormat="0" applyAlignment="0" applyProtection="0"/>
    <xf numFmtId="169" fontId="86" fillId="64" borderId="120" applyNumberFormat="0" applyAlignment="0" applyProtection="0"/>
    <xf numFmtId="168" fontId="86" fillId="64" borderId="120" applyNumberFormat="0" applyAlignment="0" applyProtection="0"/>
    <xf numFmtId="168" fontId="86" fillId="64" borderId="120" applyNumberFormat="0" applyAlignment="0" applyProtection="0"/>
    <xf numFmtId="169" fontId="86" fillId="64" borderId="120" applyNumberFormat="0" applyAlignment="0" applyProtection="0"/>
    <xf numFmtId="168" fontId="86"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169" fontId="86"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168" fontId="86"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168" fontId="86"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0" fontId="84" fillId="64" borderId="120" applyNumberFormat="0" applyAlignment="0" applyProtection="0"/>
    <xf numFmtId="3" fontId="2" fillId="75" borderId="115" applyFont="0">
      <alignment horizontal="right" vertical="center"/>
      <protection locked="0"/>
    </xf>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 fillId="74" borderId="119" applyNumberFormat="0" applyFont="0" applyAlignment="0" applyProtection="0"/>
    <xf numFmtId="0" fontId="28" fillId="74" borderId="119" applyNumberFormat="0" applyFont="0" applyAlignment="0" applyProtection="0"/>
    <xf numFmtId="0" fontId="2" fillId="74" borderId="119" applyNumberFormat="0" applyFont="0" applyAlignment="0" applyProtection="0"/>
    <xf numFmtId="0" fontId="2"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0" fontId="28" fillId="74" borderId="119" applyNumberFormat="0" applyFont="0" applyAlignment="0" applyProtection="0"/>
    <xf numFmtId="3" fontId="2" fillId="72" borderId="115" applyFont="0">
      <alignment horizontal="right" vertical="center"/>
      <protection locked="0"/>
    </xf>
    <xf numFmtId="0" fontId="67" fillId="43" borderId="118" applyNumberFormat="0" applyAlignment="0" applyProtection="0"/>
    <xf numFmtId="168" fontId="69" fillId="43" borderId="118" applyNumberFormat="0" applyAlignment="0" applyProtection="0"/>
    <xf numFmtId="169" fontId="69" fillId="43" borderId="118" applyNumberFormat="0" applyAlignment="0" applyProtection="0"/>
    <xf numFmtId="168" fontId="69" fillId="43" borderId="118" applyNumberFormat="0" applyAlignment="0" applyProtection="0"/>
    <xf numFmtId="168" fontId="69" fillId="43" borderId="118" applyNumberFormat="0" applyAlignment="0" applyProtection="0"/>
    <xf numFmtId="169" fontId="69" fillId="43" borderId="118" applyNumberFormat="0" applyAlignment="0" applyProtection="0"/>
    <xf numFmtId="168" fontId="69" fillId="43" borderId="118" applyNumberFormat="0" applyAlignment="0" applyProtection="0"/>
    <xf numFmtId="168" fontId="69" fillId="43" borderId="118" applyNumberFormat="0" applyAlignment="0" applyProtection="0"/>
    <xf numFmtId="169" fontId="69" fillId="43" borderId="118" applyNumberFormat="0" applyAlignment="0" applyProtection="0"/>
    <xf numFmtId="168" fontId="69" fillId="43" borderId="118" applyNumberFormat="0" applyAlignment="0" applyProtection="0"/>
    <xf numFmtId="168" fontId="69" fillId="43" borderId="118" applyNumberFormat="0" applyAlignment="0" applyProtection="0"/>
    <xf numFmtId="169" fontId="69" fillId="43" borderId="118" applyNumberFormat="0" applyAlignment="0" applyProtection="0"/>
    <xf numFmtId="168" fontId="69"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169" fontId="69"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168" fontId="69"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168" fontId="69"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67" fillId="43" borderId="118" applyNumberFormat="0" applyAlignment="0" applyProtection="0"/>
    <xf numFmtId="0" fontId="2" fillId="71" borderId="116" applyNumberFormat="0" applyFont="0" applyBorder="0" applyProtection="0">
      <alignment horizontal="left" vertical="center"/>
    </xf>
    <xf numFmtId="9" fontId="2" fillId="71" borderId="115" applyFont="0" applyProtection="0">
      <alignment horizontal="right" vertical="center"/>
    </xf>
    <xf numFmtId="3" fontId="2" fillId="71" borderId="115" applyFont="0" applyProtection="0">
      <alignment horizontal="right" vertical="center"/>
    </xf>
    <xf numFmtId="0" fontId="63" fillId="70" borderId="116" applyFont="0" applyBorder="0">
      <alignment horizontal="center" wrapText="1"/>
    </xf>
    <xf numFmtId="168" fontId="55" fillId="0" borderId="113">
      <alignment horizontal="left" vertical="center"/>
    </xf>
    <xf numFmtId="0" fontId="55" fillId="0" borderId="113">
      <alignment horizontal="left" vertical="center"/>
    </xf>
    <xf numFmtId="0" fontId="55" fillId="0" borderId="113">
      <alignment horizontal="left" vertical="center"/>
    </xf>
    <xf numFmtId="0" fontId="2" fillId="69" borderId="115" applyNumberFormat="0" applyFont="0" applyBorder="0" applyProtection="0">
      <alignment horizontal="center" vertical="center"/>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7" fillId="0" borderId="115" applyNumberFormat="0" applyAlignment="0">
      <alignment horizontal="right"/>
      <protection locked="0"/>
    </xf>
    <xf numFmtId="0" fontId="39" fillId="64" borderId="118" applyNumberFormat="0" applyAlignment="0" applyProtection="0"/>
    <xf numFmtId="168" fontId="41" fillId="64" borderId="118" applyNumberFormat="0" applyAlignment="0" applyProtection="0"/>
    <xf numFmtId="169" fontId="41" fillId="64" borderId="118" applyNumberFormat="0" applyAlignment="0" applyProtection="0"/>
    <xf numFmtId="168" fontId="41" fillId="64" borderId="118" applyNumberFormat="0" applyAlignment="0" applyProtection="0"/>
    <xf numFmtId="168" fontId="41" fillId="64" borderId="118" applyNumberFormat="0" applyAlignment="0" applyProtection="0"/>
    <xf numFmtId="169" fontId="41" fillId="64" borderId="118" applyNumberFormat="0" applyAlignment="0" applyProtection="0"/>
    <xf numFmtId="168" fontId="41" fillId="64" borderId="118" applyNumberFormat="0" applyAlignment="0" applyProtection="0"/>
    <xf numFmtId="168" fontId="41" fillId="64" borderId="118" applyNumberFormat="0" applyAlignment="0" applyProtection="0"/>
    <xf numFmtId="169" fontId="41" fillId="64" borderId="118" applyNumberFormat="0" applyAlignment="0" applyProtection="0"/>
    <xf numFmtId="168" fontId="41" fillId="64" borderId="118" applyNumberFormat="0" applyAlignment="0" applyProtection="0"/>
    <xf numFmtId="168" fontId="41" fillId="64" borderId="118" applyNumberFormat="0" applyAlignment="0" applyProtection="0"/>
    <xf numFmtId="169" fontId="41" fillId="64" borderId="118" applyNumberFormat="0" applyAlignment="0" applyProtection="0"/>
    <xf numFmtId="168" fontId="41"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169" fontId="41"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168" fontId="41"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168" fontId="41"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39" fillId="64" borderId="118" applyNumberFormat="0" applyAlignment="0" applyProtection="0"/>
    <xf numFmtId="0" fontId="1" fillId="0" borderId="0"/>
    <xf numFmtId="169" fontId="27" fillId="37" borderId="0"/>
  </cellStyleXfs>
  <cellXfs count="628">
    <xf numFmtId="0" fontId="0" fillId="0" borderId="0" xfId="0"/>
    <xf numFmtId="0" fontId="0" fillId="0" borderId="0" xfId="0" applyBorder="1"/>
    <xf numFmtId="0" fontId="3" fillId="0" borderId="0" xfId="0" applyFont="1"/>
    <xf numFmtId="0" fontId="0" fillId="0" borderId="0" xfId="0" applyFill="1"/>
    <xf numFmtId="0" fontId="0" fillId="0" borderId="0" xfId="0" applyAlignment="1">
      <alignment wrapText="1"/>
    </xf>
    <xf numFmtId="0" fontId="3" fillId="0" borderId="0" xfId="0" applyFont="1" applyFill="1"/>
    <xf numFmtId="167" fontId="0" fillId="0" borderId="0" xfId="0" applyNumberFormat="1" applyBorder="1" applyAlignment="1">
      <alignment horizontal="center"/>
    </xf>
    <xf numFmtId="0" fontId="3" fillId="0" borderId="3" xfId="0" applyFont="1" applyBorder="1"/>
    <xf numFmtId="0" fontId="7" fillId="0" borderId="19" xfId="0" applyFont="1" applyBorder="1"/>
    <xf numFmtId="0" fontId="10" fillId="0" borderId="0" xfId="0" applyFont="1" applyBorder="1"/>
    <xf numFmtId="0" fontId="10" fillId="0" borderId="0" xfId="0" applyFont="1"/>
    <xf numFmtId="0" fontId="7" fillId="0" borderId="0" xfId="0" applyFont="1" applyBorder="1" applyAlignment="1">
      <alignment horizontal="right" wrapText="1"/>
    </xf>
    <xf numFmtId="0" fontId="7" fillId="0" borderId="22" xfId="0" applyFont="1" applyBorder="1" applyAlignment="1">
      <alignment vertical="center"/>
    </xf>
    <xf numFmtId="0" fontId="7" fillId="0" borderId="25" xfId="0" applyFont="1" applyBorder="1"/>
    <xf numFmtId="0" fontId="5" fillId="0" borderId="0" xfId="0" applyFont="1"/>
    <xf numFmtId="0" fontId="7" fillId="0" borderId="0" xfId="11" applyFont="1" applyFill="1" applyBorder="1" applyProtection="1"/>
    <xf numFmtId="0" fontId="3" fillId="0" borderId="0" xfId="0" applyFont="1" applyBorder="1"/>
    <xf numFmtId="0" fontId="7" fillId="0" borderId="0" xfId="0" applyFont="1"/>
    <xf numFmtId="0" fontId="7" fillId="0" borderId="0" xfId="0" applyFont="1" applyAlignment="1">
      <alignment horizontal="right"/>
    </xf>
    <xf numFmtId="0" fontId="7" fillId="0" borderId="0" xfId="11" applyFont="1" applyFill="1" applyBorder="1" applyAlignment="1" applyProtection="1"/>
    <xf numFmtId="0" fontId="3" fillId="0" borderId="7" xfId="0" applyFont="1" applyBorder="1"/>
    <xf numFmtId="0" fontId="3" fillId="0" borderId="0" xfId="0" applyFont="1" applyAlignment="1">
      <alignment wrapText="1"/>
    </xf>
    <xf numFmtId="0" fontId="10" fillId="0" borderId="0" xfId="0" applyFont="1" applyAlignment="1">
      <alignment wrapText="1"/>
    </xf>
    <xf numFmtId="0" fontId="10" fillId="0" borderId="0" xfId="0" applyFont="1" applyAlignment="1">
      <alignment horizontal="center"/>
    </xf>
    <xf numFmtId="0" fontId="8" fillId="0" borderId="0" xfId="11" applyFont="1" applyFill="1" applyBorder="1" applyAlignment="1" applyProtection="1"/>
    <xf numFmtId="0" fontId="7" fillId="0" borderId="8" xfId="0" applyFont="1" applyBorder="1" applyAlignment="1">
      <alignment wrapText="1"/>
    </xf>
    <xf numFmtId="0" fontId="7" fillId="0" borderId="24" xfId="0" applyFont="1" applyBorder="1" applyAlignment="1">
      <alignment wrapText="1"/>
    </xf>
    <xf numFmtId="0" fontId="5" fillId="0" borderId="0" xfId="0" applyFont="1" applyBorder="1"/>
    <xf numFmtId="0" fontId="8" fillId="0" borderId="0" xfId="0" applyFont="1" applyAlignment="1">
      <alignment horizontal="center"/>
    </xf>
    <xf numFmtId="0" fontId="5" fillId="0" borderId="3" xfId="0" applyFont="1" applyBorder="1" applyAlignment="1">
      <alignment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7" fillId="2" borderId="3" xfId="0" applyFont="1" applyFill="1" applyBorder="1" applyAlignment="1">
      <alignment vertical="center"/>
    </xf>
    <xf numFmtId="0" fontId="7" fillId="0" borderId="0" xfId="0" applyFont="1" applyFill="1" applyBorder="1" applyProtection="1"/>
    <xf numFmtId="10" fontId="7" fillId="0" borderId="0" xfId="6" applyNumberFormat="1" applyFont="1" applyFill="1" applyBorder="1" applyProtection="1">
      <protection locked="0"/>
    </xf>
    <xf numFmtId="0" fontId="7" fillId="0" borderId="0" xfId="0" applyFont="1" applyFill="1" applyBorder="1" applyProtection="1">
      <protection locked="0"/>
    </xf>
    <xf numFmtId="0" fontId="17" fillId="0" borderId="0" xfId="0" applyFont="1" applyFill="1" applyBorder="1" applyProtection="1">
      <protection locked="0"/>
    </xf>
    <xf numFmtId="0" fontId="8" fillId="0" borderId="19" xfId="0" applyFont="1" applyFill="1" applyBorder="1" applyAlignment="1" applyProtection="1">
      <alignment horizontal="center" vertical="center"/>
    </xf>
    <xf numFmtId="0" fontId="7" fillId="0" borderId="20" xfId="0" applyFont="1" applyFill="1" applyBorder="1" applyProtection="1"/>
    <xf numFmtId="0" fontId="7" fillId="0" borderId="22" xfId="0" applyFont="1" applyFill="1" applyBorder="1" applyAlignment="1" applyProtection="1">
      <alignment horizontal="left" indent="1"/>
    </xf>
    <xf numFmtId="0" fontId="8" fillId="0" borderId="8" xfId="0" applyFont="1" applyFill="1" applyBorder="1" applyAlignment="1" applyProtection="1">
      <alignment horizontal="center"/>
    </xf>
    <xf numFmtId="0" fontId="7" fillId="0" borderId="3"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8" xfId="0" applyFont="1" applyFill="1" applyBorder="1" applyAlignment="1" applyProtection="1">
      <alignment horizontal="left" indent="1"/>
    </xf>
    <xf numFmtId="0" fontId="7" fillId="0" borderId="8" xfId="0" applyFont="1" applyFill="1" applyBorder="1" applyAlignment="1" applyProtection="1">
      <alignment horizontal="left" indent="2"/>
    </xf>
    <xf numFmtId="0" fontId="8" fillId="0" borderId="8" xfId="0" applyFont="1" applyFill="1" applyBorder="1" applyAlignment="1" applyProtection="1"/>
    <xf numFmtId="0" fontId="7" fillId="0" borderId="25" xfId="0" applyFont="1" applyFill="1" applyBorder="1" applyAlignment="1" applyProtection="1">
      <alignment horizontal="left" indent="1"/>
    </xf>
    <xf numFmtId="0" fontId="8" fillId="0" borderId="28" xfId="0" applyFont="1" applyFill="1" applyBorder="1" applyAlignment="1" applyProtection="1"/>
    <xf numFmtId="0" fontId="18" fillId="0" borderId="0" xfId="0" applyFont="1" applyAlignment="1">
      <alignment vertical="center"/>
    </xf>
    <xf numFmtId="0" fontId="7" fillId="0" borderId="0" xfId="0" applyFont="1" applyFill="1" applyBorder="1"/>
    <xf numFmtId="0" fontId="17" fillId="0" borderId="0" xfId="0" applyFont="1" applyFill="1"/>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left" indent="1"/>
    </xf>
    <xf numFmtId="0" fontId="20" fillId="0" borderId="3" xfId="0" applyFont="1" applyFill="1" applyBorder="1" applyAlignment="1">
      <alignment horizontal="center"/>
    </xf>
    <xf numFmtId="38" fontId="19" fillId="0" borderId="3" xfId="0" applyNumberFormat="1" applyFont="1" applyFill="1" applyBorder="1" applyAlignment="1" applyProtection="1">
      <alignment horizontal="right"/>
      <protection locked="0"/>
    </xf>
    <xf numFmtId="0" fontId="19" fillId="0" borderId="3" xfId="0" applyFont="1" applyFill="1" applyBorder="1" applyAlignment="1">
      <alignment horizontal="left" wrapText="1" indent="1"/>
    </xf>
    <xf numFmtId="0" fontId="19" fillId="0" borderId="3" xfId="0" applyFont="1" applyFill="1" applyBorder="1" applyAlignment="1">
      <alignment horizontal="left" wrapText="1" indent="2"/>
    </xf>
    <xf numFmtId="0" fontId="20" fillId="0" borderId="3" xfId="0" applyFont="1" applyFill="1" applyBorder="1" applyAlignment="1"/>
    <xf numFmtId="0" fontId="20" fillId="0" borderId="3" xfId="0" applyFont="1" applyFill="1" applyBorder="1" applyAlignment="1">
      <alignment horizontal="left"/>
    </xf>
    <xf numFmtId="0" fontId="20" fillId="0" borderId="3" xfId="0" applyFont="1" applyFill="1" applyBorder="1" applyAlignment="1">
      <alignment horizontal="left" indent="1"/>
    </xf>
    <xf numFmtId="0" fontId="20" fillId="0" borderId="3" xfId="0" applyFont="1" applyFill="1" applyBorder="1" applyAlignment="1">
      <alignment horizontal="center" vertical="center" wrapText="1"/>
    </xf>
    <xf numFmtId="0" fontId="4" fillId="0" borderId="0" xfId="0" applyFont="1" applyAlignment="1">
      <alignment horizontal="center"/>
    </xf>
    <xf numFmtId="0" fontId="8" fillId="0" borderId="0" xfId="0" applyFont="1" applyFill="1" applyBorder="1" applyAlignment="1">
      <alignment horizontal="center" wrapText="1"/>
    </xf>
    <xf numFmtId="0" fontId="7" fillId="0" borderId="24" xfId="0" applyFont="1" applyBorder="1" applyAlignment="1"/>
    <xf numFmtId="0" fontId="11" fillId="0" borderId="8" xfId="0" applyFont="1" applyBorder="1" applyAlignment="1">
      <alignment wrapText="1"/>
    </xf>
    <xf numFmtId="0" fontId="3" fillId="0" borderId="24" xfId="0" applyFont="1" applyBorder="1" applyAlignment="1"/>
    <xf numFmtId="0" fontId="11" fillId="0" borderId="28" xfId="0" applyFont="1" applyBorder="1" applyAlignment="1">
      <alignment wrapText="1"/>
    </xf>
    <xf numFmtId="0" fontId="3" fillId="0" borderId="41" xfId="0" applyFont="1" applyBorder="1" applyAlignment="1"/>
    <xf numFmtId="0" fontId="24" fillId="0" borderId="0" xfId="0" applyFont="1" applyAlignment="1">
      <alignment horizontal="center" vertical="center"/>
    </xf>
    <xf numFmtId="0" fontId="2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4" fillId="0" borderId="0" xfId="0" applyFont="1"/>
    <xf numFmtId="0" fontId="7" fillId="0" borderId="1" xfId="0" applyFont="1" applyBorder="1"/>
    <xf numFmtId="0" fontId="8" fillId="0" borderId="0" xfId="0" applyFont="1" applyFill="1" applyBorder="1" applyAlignment="1" applyProtection="1">
      <alignment horizontal="center" vertical="center"/>
    </xf>
    <xf numFmtId="0" fontId="5" fillId="3" borderId="3" xfId="13" applyFont="1" applyFill="1" applyBorder="1" applyAlignment="1" applyProtection="1">
      <alignment vertical="center" wrapText="1"/>
      <protection locked="0"/>
    </xf>
    <xf numFmtId="0" fontId="5" fillId="3" borderId="3" xfId="13" applyFont="1" applyFill="1" applyBorder="1" applyAlignment="1" applyProtection="1">
      <alignment horizontal="left" vertical="center" wrapText="1"/>
      <protection locked="0"/>
    </xf>
    <xf numFmtId="0" fontId="5" fillId="3" borderId="3" xfId="9" applyFont="1" applyFill="1" applyBorder="1" applyAlignment="1" applyProtection="1">
      <alignment horizontal="left" vertical="center" wrapText="1"/>
      <protection locked="0"/>
    </xf>
    <xf numFmtId="0" fontId="5" fillId="0" borderId="3" xfId="13" applyFont="1" applyBorder="1" applyAlignment="1" applyProtection="1">
      <alignment horizontal="left" vertical="center" wrapText="1"/>
      <protection locked="0"/>
    </xf>
    <xf numFmtId="0" fontId="5" fillId="0" borderId="3" xfId="13" applyFont="1" applyFill="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5" fillId="3" borderId="7" xfId="13" applyFont="1" applyFill="1" applyBorder="1" applyAlignment="1" applyProtection="1">
      <alignment vertical="center" wrapText="1"/>
      <protection locked="0"/>
    </xf>
    <xf numFmtId="0" fontId="5" fillId="3" borderId="2" xfId="13" applyFont="1" applyFill="1" applyBorder="1" applyAlignment="1" applyProtection="1">
      <alignment vertical="center" wrapText="1"/>
      <protection locked="0"/>
    </xf>
    <xf numFmtId="0" fontId="5" fillId="3" borderId="7" xfId="13" applyFont="1" applyFill="1" applyBorder="1" applyAlignment="1" applyProtection="1">
      <alignment horizontal="left" vertical="center" wrapText="1"/>
      <protection locked="0"/>
    </xf>
    <xf numFmtId="0" fontId="4" fillId="36" borderId="3" xfId="0" applyFont="1" applyFill="1" applyBorder="1" applyAlignment="1">
      <alignment horizontal="left" vertical="top" wrapText="1"/>
    </xf>
    <xf numFmtId="1" fontId="13" fillId="36" borderId="3" xfId="2" applyNumberFormat="1" applyFont="1" applyFill="1" applyBorder="1" applyAlignment="1" applyProtection="1">
      <alignment horizontal="left" vertical="top" wrapText="1"/>
    </xf>
    <xf numFmtId="0" fontId="13" fillId="36" borderId="3" xfId="13" applyFont="1" applyFill="1" applyBorder="1" applyAlignment="1" applyProtection="1">
      <alignment vertical="center" wrapText="1"/>
      <protection locked="0"/>
    </xf>
    <xf numFmtId="0" fontId="24"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4" fillId="0" borderId="13" xfId="0" applyFont="1" applyBorder="1" applyAlignment="1">
      <alignment wrapText="1"/>
    </xf>
    <xf numFmtId="0" fontId="18" fillId="0" borderId="13" xfId="0" applyFont="1" applyBorder="1" applyAlignment="1">
      <alignment horizontal="right" wrapText="1"/>
    </xf>
    <xf numFmtId="0" fontId="23" fillId="36" borderId="16" xfId="0" applyFont="1" applyFill="1" applyBorder="1" applyAlignment="1">
      <alignment wrapText="1"/>
    </xf>
    <xf numFmtId="0" fontId="3" fillId="0" borderId="22" xfId="0" applyFont="1" applyBorder="1"/>
    <xf numFmtId="0" fontId="24" fillId="0" borderId="3" xfId="0" applyFont="1" applyBorder="1"/>
    <xf numFmtId="0" fontId="23" fillId="0" borderId="0" xfId="0" applyFont="1"/>
    <xf numFmtId="0" fontId="5" fillId="0" borderId="3" xfId="13" applyFont="1" applyBorder="1" applyAlignment="1" applyProtection="1">
      <alignment horizontal="center" vertical="center" wrapText="1"/>
      <protection locked="0"/>
    </xf>
    <xf numFmtId="0" fontId="3" fillId="0" borderId="0" xfId="0" applyFont="1" applyBorder="1" applyAlignment="1">
      <alignment vertical="center"/>
    </xf>
    <xf numFmtId="0" fontId="3" fillId="0" borderId="0" xfId="0" applyFont="1" applyBorder="1" applyAlignment="1">
      <alignment vertical="center" wrapText="1"/>
    </xf>
    <xf numFmtId="164" fontId="5" fillId="3" borderId="3" xfId="1" applyNumberFormat="1" applyFont="1" applyFill="1" applyBorder="1" applyAlignment="1" applyProtection="1">
      <alignment horizontal="center" vertical="center" wrapText="1"/>
      <protection locked="0"/>
    </xf>
    <xf numFmtId="164" fontId="5" fillId="3" borderId="22" xfId="1" applyNumberFormat="1" applyFont="1" applyFill="1" applyBorder="1" applyAlignment="1" applyProtection="1">
      <alignment horizontal="center" vertical="center" wrapText="1"/>
      <protection locked="0"/>
    </xf>
    <xf numFmtId="164" fontId="5" fillId="3" borderId="23" xfId="1" applyNumberFormat="1" applyFont="1" applyFill="1" applyBorder="1" applyAlignment="1" applyProtection="1">
      <alignment horizontal="center" vertical="center" wrapText="1"/>
      <protection locked="0"/>
    </xf>
    <xf numFmtId="0" fontId="3" fillId="0" borderId="19" xfId="0" applyFont="1" applyBorder="1"/>
    <xf numFmtId="0" fontId="3" fillId="0" borderId="21" xfId="0" applyFont="1" applyBorder="1"/>
    <xf numFmtId="0" fontId="5" fillId="3" borderId="25" xfId="9" applyFont="1" applyFill="1" applyBorder="1" applyAlignment="1" applyProtection="1">
      <alignment horizontal="left" vertical="center"/>
      <protection locked="0"/>
    </xf>
    <xf numFmtId="0" fontId="13" fillId="3" borderId="27" xfId="16" applyFont="1" applyFill="1" applyBorder="1" applyAlignment="1" applyProtection="1">
      <protection locked="0"/>
    </xf>
    <xf numFmtId="0" fontId="3" fillId="0" borderId="0" xfId="0" applyFont="1" applyFill="1" applyBorder="1" applyAlignment="1">
      <alignment wrapText="1"/>
    </xf>
    <xf numFmtId="0" fontId="7" fillId="3" borderId="3" xfId="5" applyFont="1" applyFill="1" applyBorder="1" applyProtection="1">
      <protection locked="0"/>
    </xf>
    <xf numFmtId="0" fontId="7" fillId="0" borderId="3" xfId="13" applyFont="1" applyFill="1" applyBorder="1" applyAlignment="1" applyProtection="1">
      <alignment horizontal="center" vertical="center" wrapText="1"/>
      <protection locked="0"/>
    </xf>
    <xf numFmtId="0" fontId="7" fillId="3" borderId="3" xfId="13" applyFont="1" applyFill="1" applyBorder="1" applyAlignment="1" applyProtection="1">
      <alignment horizontal="center" vertical="center" wrapText="1"/>
      <protection locked="0"/>
    </xf>
    <xf numFmtId="3" fontId="7" fillId="3" borderId="3" xfId="1" applyNumberFormat="1" applyFont="1" applyFill="1" applyBorder="1" applyAlignment="1" applyProtection="1">
      <alignment horizontal="center" vertical="center" wrapText="1"/>
      <protection locked="0"/>
    </xf>
    <xf numFmtId="9" fontId="7" fillId="3" borderId="3" xfId="15" applyNumberFormat="1" applyFont="1" applyFill="1" applyBorder="1" applyAlignment="1" applyProtection="1">
      <alignment horizontal="center" vertical="center"/>
      <protection locked="0"/>
    </xf>
    <xf numFmtId="0" fontId="8" fillId="3" borderId="3" xfId="13" applyFont="1" applyFill="1" applyBorder="1" applyAlignment="1" applyProtection="1">
      <alignment wrapText="1"/>
      <protection locked="0"/>
    </xf>
    <xf numFmtId="0" fontId="7" fillId="3" borderId="3" xfId="13" applyFont="1" applyFill="1" applyBorder="1" applyAlignment="1" applyProtection="1">
      <alignment horizontal="left" vertical="center" wrapText="1"/>
      <protection locked="0"/>
    </xf>
    <xf numFmtId="165" fontId="7" fillId="3" borderId="3" xfId="8" applyNumberFormat="1" applyFont="1" applyFill="1" applyBorder="1" applyAlignment="1" applyProtection="1">
      <alignment horizontal="right" wrapText="1"/>
      <protection locked="0"/>
    </xf>
    <xf numFmtId="0" fontId="7" fillId="0" borderId="3" xfId="13" applyFont="1" applyFill="1" applyBorder="1" applyAlignment="1" applyProtection="1">
      <alignment horizontal="left" vertical="center" wrapText="1"/>
      <protection locked="0"/>
    </xf>
    <xf numFmtId="165" fontId="7" fillId="4" borderId="3" xfId="8" applyNumberFormat="1" applyFont="1" applyFill="1" applyBorder="1" applyAlignment="1" applyProtection="1">
      <alignment horizontal="right" wrapText="1"/>
      <protection locked="0"/>
    </xf>
    <xf numFmtId="0" fontId="8" fillId="0" borderId="3" xfId="13" applyFont="1" applyFill="1" applyBorder="1" applyAlignment="1" applyProtection="1">
      <alignment wrapTex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0" xfId="11" applyFont="1" applyFill="1" applyBorder="1" applyAlignment="1" applyProtection="1">
      <alignment vertical="center"/>
    </xf>
    <xf numFmtId="0" fontId="3" fillId="0" borderId="22" xfId="0" applyFont="1" applyBorder="1" applyAlignment="1">
      <alignment vertical="center"/>
    </xf>
    <xf numFmtId="0" fontId="7" fillId="0" borderId="22" xfId="0" applyFont="1" applyBorder="1" applyAlignment="1">
      <alignment horizontal="right" vertical="center" wrapText="1"/>
    </xf>
    <xf numFmtId="0" fontId="7" fillId="0" borderId="22" xfId="0" applyFont="1" applyFill="1" applyBorder="1" applyAlignment="1">
      <alignment horizontal="center" vertical="center" wrapText="1"/>
    </xf>
    <xf numFmtId="0" fontId="7" fillId="0" borderId="22" xfId="0" applyFont="1" applyFill="1" applyBorder="1" applyAlignment="1">
      <alignment horizontal="right" vertical="center" wrapText="1"/>
    </xf>
    <xf numFmtId="0" fontId="7" fillId="2" borderId="22" xfId="0" applyFont="1" applyFill="1" applyBorder="1" applyAlignment="1">
      <alignment horizontal="right" vertical="center"/>
    </xf>
    <xf numFmtId="0" fontId="7"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2" xfId="0" applyFont="1" applyFill="1" applyBorder="1" applyAlignment="1">
      <alignment horizontal="left" vertical="center" indent="1"/>
    </xf>
    <xf numFmtId="0" fontId="19" fillId="0" borderId="23" xfId="0" applyFont="1" applyFill="1" applyBorder="1" applyAlignment="1">
      <alignment horizontal="center" vertical="center" wrapText="1"/>
    </xf>
    <xf numFmtId="0" fontId="19" fillId="0" borderId="22" xfId="0" applyFont="1" applyFill="1" applyBorder="1" applyAlignment="1">
      <alignment horizontal="left" indent="1"/>
    </xf>
    <xf numFmtId="38" fontId="19" fillId="0" borderId="23" xfId="0" applyNumberFormat="1" applyFont="1" applyFill="1" applyBorder="1" applyAlignment="1" applyProtection="1">
      <alignment horizontal="right"/>
      <protection locked="0"/>
    </xf>
    <xf numFmtId="0" fontId="19" fillId="0" borderId="25" xfId="0" applyFont="1" applyFill="1" applyBorder="1" applyAlignment="1">
      <alignment horizontal="left" vertical="center" indent="1"/>
    </xf>
    <xf numFmtId="0" fontId="20" fillId="0" borderId="26" xfId="0" applyFont="1" applyFill="1" applyBorder="1" applyAlignment="1"/>
    <xf numFmtId="0" fontId="3" fillId="0" borderId="58" xfId="0" applyFont="1" applyBorder="1"/>
    <xf numFmtId="0" fontId="21" fillId="0" borderId="25" xfId="0" applyFont="1" applyBorder="1" applyAlignment="1">
      <alignment horizontal="center" vertical="center" wrapText="1"/>
    </xf>
    <xf numFmtId="0" fontId="21" fillId="0" borderId="26" xfId="0" applyFont="1" applyBorder="1" applyAlignment="1">
      <alignment vertical="center" wrapText="1"/>
    </xf>
    <xf numFmtId="0" fontId="3" fillId="0" borderId="59" xfId="0" applyFont="1" applyBorder="1"/>
    <xf numFmtId="0" fontId="5" fillId="0" borderId="19" xfId="9" applyFont="1" applyFill="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5" fillId="3" borderId="21" xfId="2" applyNumberFormat="1" applyFont="1" applyFill="1" applyBorder="1" applyAlignment="1" applyProtection="1">
      <alignment horizontal="center" vertical="center"/>
      <protection locked="0"/>
    </xf>
    <xf numFmtId="0" fontId="5" fillId="0" borderId="22" xfId="9" applyFont="1" applyFill="1" applyBorder="1" applyAlignment="1" applyProtection="1">
      <alignment horizontal="center" vertical="center"/>
      <protection locked="0"/>
    </xf>
    <xf numFmtId="0" fontId="5" fillId="0" borderId="0" xfId="13" applyFont="1" applyBorder="1" applyAlignment="1" applyProtection="1">
      <alignment wrapText="1"/>
      <protection locked="0"/>
    </xf>
    <xf numFmtId="0" fontId="5" fillId="0" borderId="22" xfId="9" applyFont="1" applyFill="1" applyBorder="1" applyAlignment="1" applyProtection="1">
      <alignment horizontal="center" vertical="center" wrapText="1"/>
      <protection locked="0"/>
    </xf>
    <xf numFmtId="0" fontId="5" fillId="0" borderId="25" xfId="9" applyFont="1" applyFill="1" applyBorder="1" applyAlignment="1" applyProtection="1">
      <alignment horizontal="center" vertical="center" wrapText="1"/>
      <protection locked="0"/>
    </xf>
    <xf numFmtId="0" fontId="13" fillId="36" borderId="26" xfId="13" applyFont="1" applyFill="1" applyBorder="1" applyAlignment="1" applyProtection="1">
      <alignment vertical="center" wrapText="1"/>
      <protection locked="0"/>
    </xf>
    <xf numFmtId="167" fontId="24" fillId="0" borderId="65" xfId="0" applyNumberFormat="1" applyFont="1" applyBorder="1" applyAlignment="1">
      <alignment horizontal="center"/>
    </xf>
    <xf numFmtId="167" fontId="18" fillId="0" borderId="65" xfId="0" applyNumberFormat="1" applyFont="1" applyBorder="1" applyAlignment="1">
      <alignment horizontal="center"/>
    </xf>
    <xf numFmtId="167" fontId="24" fillId="0" borderId="67" xfId="0" applyNumberFormat="1" applyFont="1" applyBorder="1" applyAlignment="1">
      <alignment horizontal="center"/>
    </xf>
    <xf numFmtId="167" fontId="23" fillId="36" borderId="60" xfId="0" applyNumberFormat="1" applyFont="1" applyFill="1" applyBorder="1" applyAlignment="1">
      <alignment horizontal="center"/>
    </xf>
    <xf numFmtId="167" fontId="24" fillId="0" borderId="64" xfId="0" applyNumberFormat="1" applyFont="1" applyBorder="1" applyAlignment="1">
      <alignment horizontal="center"/>
    </xf>
    <xf numFmtId="0" fontId="24" fillId="0" borderId="25" xfId="0" applyFont="1" applyBorder="1" applyAlignment="1">
      <alignment horizontal="center"/>
    </xf>
    <xf numFmtId="0" fontId="23" fillId="36" borderId="61" xfId="0" applyFont="1" applyFill="1" applyBorder="1" applyAlignment="1">
      <alignment wrapText="1"/>
    </xf>
    <xf numFmtId="167" fontId="23" fillId="36" borderId="63" xfId="0" applyNumberFormat="1" applyFont="1" applyFill="1" applyBorder="1" applyAlignment="1">
      <alignment horizont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Font="1" applyFill="1"/>
    <xf numFmtId="0" fontId="3" fillId="0" borderId="68" xfId="0" applyFont="1" applyBorder="1"/>
    <xf numFmtId="0" fontId="3" fillId="0" borderId="20" xfId="0" applyFont="1" applyBorder="1"/>
    <xf numFmtId="0" fontId="3" fillId="0" borderId="25" xfId="0" applyFont="1" applyBorder="1"/>
    <xf numFmtId="0" fontId="5" fillId="3" borderId="23" xfId="13" applyFont="1" applyFill="1" applyBorder="1" applyAlignment="1" applyProtection="1">
      <alignment horizontal="left" vertical="center"/>
      <protection locked="0"/>
    </xf>
    <xf numFmtId="0" fontId="10" fillId="0" borderId="0" xfId="0" applyFont="1" applyAlignment="1"/>
    <xf numFmtId="0" fontId="5" fillId="3" borderId="22" xfId="5" applyFont="1" applyFill="1" applyBorder="1" applyAlignment="1" applyProtection="1">
      <alignment horizontal="right" vertical="center"/>
      <protection locked="0"/>
    </xf>
    <xf numFmtId="0" fontId="13" fillId="3" borderId="26" xfId="16" applyFont="1" applyFill="1" applyBorder="1" applyAlignment="1" applyProtection="1">
      <protection locked="0"/>
    </xf>
    <xf numFmtId="0" fontId="3" fillId="0" borderId="20" xfId="0" applyFont="1" applyBorder="1" applyAlignment="1">
      <alignment wrapText="1"/>
    </xf>
    <xf numFmtId="0" fontId="3" fillId="0" borderId="21" xfId="0" applyFont="1" applyBorder="1" applyAlignment="1">
      <alignment wrapText="1"/>
    </xf>
    <xf numFmtId="0" fontId="4" fillId="0" borderId="26" xfId="0" applyFont="1" applyBorder="1"/>
    <xf numFmtId="0" fontId="7" fillId="3" borderId="22" xfId="5" applyFont="1" applyFill="1" applyBorder="1" applyAlignment="1" applyProtection="1">
      <alignment horizontal="left" vertical="center"/>
      <protection locked="0"/>
    </xf>
    <xf numFmtId="0" fontId="7" fillId="3" borderId="23" xfId="13" applyFont="1" applyFill="1" applyBorder="1" applyAlignment="1" applyProtection="1">
      <alignment horizontal="center" vertical="center" wrapText="1"/>
      <protection locked="0"/>
    </xf>
    <xf numFmtId="0" fontId="7" fillId="3" borderId="22" xfId="5" applyFont="1" applyFill="1" applyBorder="1" applyAlignment="1" applyProtection="1">
      <alignment horizontal="right" vertical="center"/>
      <protection locked="0"/>
    </xf>
    <xf numFmtId="3" fontId="7" fillId="36" borderId="23" xfId="5" applyNumberFormat="1" applyFont="1" applyFill="1" applyBorder="1" applyProtection="1">
      <protection locked="0"/>
    </xf>
    <xf numFmtId="0" fontId="7" fillId="3" borderId="25" xfId="9" applyFont="1" applyFill="1" applyBorder="1" applyAlignment="1" applyProtection="1">
      <alignment horizontal="right" vertical="center"/>
      <protection locked="0"/>
    </xf>
    <xf numFmtId="0" fontId="8" fillId="3" borderId="26" xfId="16" applyFont="1" applyFill="1" applyBorder="1" applyAlignment="1" applyProtection="1">
      <protection locked="0"/>
    </xf>
    <xf numFmtId="3" fontId="8" fillId="36" borderId="26" xfId="16" applyNumberFormat="1" applyFont="1" applyFill="1" applyBorder="1" applyAlignment="1" applyProtection="1">
      <protection locked="0"/>
    </xf>
    <xf numFmtId="164" fontId="8" fillId="36" borderId="27" xfId="1" applyNumberFormat="1" applyFont="1" applyFill="1" applyBorder="1" applyAlignment="1" applyProtection="1">
      <protection locked="0"/>
    </xf>
    <xf numFmtId="0" fontId="3" fillId="0" borderId="58" xfId="0" applyFont="1" applyBorder="1" applyAlignment="1">
      <alignment horizontal="center"/>
    </xf>
    <xf numFmtId="0" fontId="3" fillId="0" borderId="5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5" fillId="3" borderId="3" xfId="13" applyFont="1" applyFill="1" applyBorder="1" applyAlignment="1" applyProtection="1">
      <alignment horizontal="left" vertical="center"/>
      <protection locked="0"/>
    </xf>
    <xf numFmtId="0" fontId="5" fillId="3" borderId="3" xfId="13" applyFont="1" applyFill="1" applyBorder="1" applyAlignment="1" applyProtection="1">
      <alignment horizontal="left" vertical="center" wrapText="1" indent="3"/>
      <protection locked="0"/>
    </xf>
    <xf numFmtId="0" fontId="3" fillId="0" borderId="23" xfId="0" applyFont="1" applyBorder="1" applyAlignment="1">
      <alignment horizontal="center" vertical="center"/>
    </xf>
    <xf numFmtId="0" fontId="103" fillId="0" borderId="3" xfId="0" applyFont="1" applyBorder="1"/>
    <xf numFmtId="0" fontId="0" fillId="0" borderId="0" xfId="0" applyAlignment="1"/>
    <xf numFmtId="0" fontId="1" fillId="0" borderId="0" xfId="0" applyFont="1"/>
    <xf numFmtId="0" fontId="7" fillId="3" borderId="3" xfId="20960" applyFont="1" applyFill="1" applyBorder="1" applyAlignment="1" applyProtection="1">
      <alignment horizontal="left" wrapText="1" indent="1"/>
    </xf>
    <xf numFmtId="0" fontId="7"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7" fillId="0" borderId="2" xfId="20960" applyFont="1" applyFill="1" applyBorder="1" applyAlignment="1" applyProtection="1">
      <alignment horizontal="left" wrapText="1" indent="1"/>
    </xf>
    <xf numFmtId="0" fontId="13" fillId="0" borderId="20" xfId="11" applyFont="1" applyFill="1" applyBorder="1" applyAlignment="1" applyProtection="1">
      <alignment horizontal="center" vertical="center"/>
    </xf>
    <xf numFmtId="0" fontId="7"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4" fillId="36" borderId="31" xfId="0" applyFont="1" applyFill="1" applyBorder="1" applyAlignment="1">
      <alignment wrapText="1"/>
    </xf>
    <xf numFmtId="0" fontId="3" fillId="0" borderId="9" xfId="0" applyFont="1" applyFill="1" applyBorder="1" applyAlignment="1">
      <alignment vertical="center" wrapText="1"/>
    </xf>
    <xf numFmtId="0" fontId="4" fillId="36" borderId="9" xfId="0" applyFont="1" applyFill="1" applyBorder="1" applyAlignment="1">
      <alignment wrapText="1"/>
    </xf>
    <xf numFmtId="0" fontId="4" fillId="36" borderId="73" xfId="0" applyFont="1" applyFill="1" applyBorder="1" applyAlignment="1">
      <alignment wrapText="1"/>
    </xf>
    <xf numFmtId="0" fontId="13" fillId="0" borderId="0" xfId="11" applyFont="1" applyFill="1" applyBorder="1" applyAlignment="1" applyProtection="1">
      <alignment horizontal="center" vertical="center" wrapText="1"/>
    </xf>
    <xf numFmtId="0" fontId="3" fillId="0" borderId="22" xfId="0" applyFont="1" applyBorder="1" applyAlignment="1">
      <alignment horizontal="center" vertical="center" wrapText="1"/>
    </xf>
    <xf numFmtId="0" fontId="3" fillId="0" borderId="9" xfId="0" applyFont="1" applyFill="1" applyBorder="1" applyAlignment="1"/>
    <xf numFmtId="0" fontId="3" fillId="0" borderId="9" xfId="0" applyFont="1" applyBorder="1" applyAlignment="1">
      <alignment wrapText="1"/>
    </xf>
    <xf numFmtId="0" fontId="3" fillId="0" borderId="25" xfId="0" applyFont="1" applyBorder="1" applyAlignment="1">
      <alignment horizontal="center" vertical="center" wrapText="1"/>
    </xf>
    <xf numFmtId="0" fontId="3" fillId="0" borderId="9" xfId="0" applyFont="1" applyFill="1" applyBorder="1" applyAlignment="1">
      <alignment vertical="center"/>
    </xf>
    <xf numFmtId="0" fontId="8" fillId="0" borderId="0" xfId="11" applyFont="1" applyFill="1" applyBorder="1" applyAlignment="1" applyProtection="1">
      <alignment horizontal="center"/>
    </xf>
    <xf numFmtId="0" fontId="3"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0" xfId="0" applyFont="1" applyAlignment="1">
      <alignment horizontal="left" indent="1"/>
    </xf>
    <xf numFmtId="0" fontId="8" fillId="0" borderId="1" xfId="0" applyFont="1" applyBorder="1" applyAlignment="1">
      <alignment horizontal="center"/>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3" fillId="0" borderId="74" xfId="0" applyFont="1" applyBorder="1" applyAlignment="1">
      <alignment vertical="center" wrapText="1"/>
    </xf>
    <xf numFmtId="0" fontId="4" fillId="0" borderId="7" xfId="0" applyFont="1" applyBorder="1" applyAlignment="1">
      <alignment vertical="center" wrapText="1"/>
    </xf>
    <xf numFmtId="0" fontId="21" fillId="0" borderId="7" xfId="0" applyFont="1" applyBorder="1" applyAlignment="1">
      <alignment horizontal="center" vertical="center" wrapText="1"/>
    </xf>
    <xf numFmtId="0" fontId="21" fillId="0" borderId="69" xfId="0" applyFont="1" applyBorder="1" applyAlignment="1">
      <alignment horizontal="center" vertical="center" wrapText="1"/>
    </xf>
    <xf numFmtId="0" fontId="3" fillId="0" borderId="1" xfId="0" applyFont="1" applyBorder="1"/>
    <xf numFmtId="0" fontId="4" fillId="0" borderId="1" xfId="0" applyFont="1" applyBorder="1" applyAlignment="1">
      <alignment horizontal="center"/>
    </xf>
    <xf numFmtId="0" fontId="17"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Alignment="1">
      <alignment horizontal="center"/>
    </xf>
    <xf numFmtId="0" fontId="17" fillId="0" borderId="0" xfId="0" applyFont="1" applyFill="1" applyAlignment="1">
      <alignment horizontal="center"/>
    </xf>
    <xf numFmtId="0" fontId="3" fillId="0" borderId="22" xfId="0" applyFont="1" applyFill="1" applyBorder="1" applyAlignment="1">
      <alignment horizontal="center" vertical="center"/>
    </xf>
    <xf numFmtId="0" fontId="13" fillId="0" borderId="10" xfId="0" applyNumberFormat="1" applyFont="1" applyFill="1" applyBorder="1" applyAlignment="1">
      <alignment vertical="center" wrapText="1"/>
    </xf>
    <xf numFmtId="0" fontId="5" fillId="0" borderId="10" xfId="0" applyNumberFormat="1" applyFont="1" applyFill="1" applyBorder="1" applyAlignment="1">
      <alignment horizontal="left" vertical="center" wrapText="1"/>
    </xf>
    <xf numFmtId="0" fontId="17" fillId="0" borderId="10" xfId="0" applyFont="1" applyFill="1" applyBorder="1" applyAlignment="1" applyProtection="1">
      <alignment horizontal="left" vertical="center" indent="1"/>
      <protection locked="0"/>
    </xf>
    <xf numFmtId="0" fontId="17" fillId="0" borderId="10" xfId="0" applyFont="1" applyFill="1" applyBorder="1" applyAlignment="1" applyProtection="1">
      <alignment horizontal="left" vertical="center"/>
      <protection locked="0"/>
    </xf>
    <xf numFmtId="0" fontId="3" fillId="0" borderId="25" xfId="0" applyFont="1" applyFill="1" applyBorder="1" applyAlignment="1">
      <alignment horizontal="center" vertical="center"/>
    </xf>
    <xf numFmtId="0" fontId="13" fillId="0" borderId="29" xfId="0" applyNumberFormat="1" applyFont="1" applyFill="1" applyBorder="1" applyAlignment="1">
      <alignment vertical="center" wrapText="1"/>
    </xf>
    <xf numFmtId="0" fontId="107" fillId="0" borderId="0" xfId="0" applyFont="1" applyFill="1" applyBorder="1" applyAlignment="1"/>
    <xf numFmtId="49" fontId="107" fillId="0" borderId="3" xfId="0" applyNumberFormat="1" applyFont="1" applyFill="1" applyBorder="1" applyAlignment="1">
      <alignment horizontal="right" vertical="center"/>
    </xf>
    <xf numFmtId="49" fontId="107" fillId="0" borderId="7" xfId="0" applyNumberFormat="1" applyFont="1" applyFill="1" applyBorder="1" applyAlignment="1">
      <alignment horizontal="right" vertical="center"/>
    </xf>
    <xf numFmtId="49" fontId="107" fillId="0" borderId="81" xfId="0" applyNumberFormat="1" applyFont="1" applyFill="1" applyBorder="1" applyAlignment="1">
      <alignment horizontal="right" vertical="center"/>
    </xf>
    <xf numFmtId="49" fontId="107" fillId="0" borderId="84" xfId="0" applyNumberFormat="1" applyFont="1" applyFill="1" applyBorder="1" applyAlignment="1">
      <alignment horizontal="right" vertical="center"/>
    </xf>
    <xf numFmtId="49" fontId="107" fillId="0" borderId="92" xfId="0" applyNumberFormat="1" applyFont="1" applyFill="1" applyBorder="1" applyAlignment="1">
      <alignment horizontal="right" vertical="center"/>
    </xf>
    <xf numFmtId="0" fontId="107" fillId="0" borderId="0" xfId="0" applyFont="1" applyFill="1" applyBorder="1" applyAlignment="1">
      <alignment horizontal="left"/>
    </xf>
    <xf numFmtId="49" fontId="107" fillId="0" borderId="95" xfId="0" applyNumberFormat="1" applyFont="1" applyFill="1" applyBorder="1" applyAlignment="1">
      <alignment horizontal="right" vertical="center"/>
    </xf>
    <xf numFmtId="0" fontId="107" fillId="0" borderId="92" xfId="0" applyNumberFormat="1" applyFont="1" applyFill="1" applyBorder="1" applyAlignment="1">
      <alignment vertical="center" wrapText="1"/>
    </xf>
    <xf numFmtId="0" fontId="107" fillId="0" borderId="92" xfId="0" applyFont="1" applyFill="1" applyBorder="1" applyAlignment="1">
      <alignment horizontal="left" vertical="center" wrapText="1"/>
    </xf>
    <xf numFmtId="0" fontId="107" fillId="0" borderId="92" xfId="12672" applyFont="1" applyFill="1" applyBorder="1" applyAlignment="1">
      <alignment horizontal="left" vertical="center" wrapText="1"/>
    </xf>
    <xf numFmtId="0" fontId="107" fillId="0" borderId="92" xfId="0" applyNumberFormat="1" applyFont="1" applyFill="1" applyBorder="1" applyAlignment="1">
      <alignment horizontal="left" vertical="center" wrapText="1"/>
    </xf>
    <xf numFmtId="0" fontId="107" fillId="0" borderId="92" xfId="0" applyNumberFormat="1" applyFont="1" applyFill="1" applyBorder="1" applyAlignment="1">
      <alignment horizontal="right" vertical="center" wrapText="1"/>
    </xf>
    <xf numFmtId="0" fontId="107" fillId="0" borderId="92" xfId="0" applyNumberFormat="1" applyFont="1" applyFill="1" applyBorder="1" applyAlignment="1">
      <alignment horizontal="right" vertical="center"/>
    </xf>
    <xf numFmtId="0" fontId="107" fillId="0" borderId="92" xfId="0" applyFont="1" applyFill="1" applyBorder="1" applyAlignment="1">
      <alignment vertical="center" wrapText="1"/>
    </xf>
    <xf numFmtId="0" fontId="107" fillId="0" borderId="95" xfId="0" applyNumberFormat="1" applyFont="1" applyFill="1" applyBorder="1" applyAlignment="1">
      <alignment horizontal="left" vertical="center" wrapText="1"/>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107" fillId="0" borderId="22" xfId="0" applyFont="1" applyFill="1" applyBorder="1"/>
    <xf numFmtId="0" fontId="107" fillId="0" borderId="22" xfId="0" applyFont="1" applyFill="1" applyBorder="1" applyAlignment="1">
      <alignment horizontal="right"/>
    </xf>
    <xf numFmtId="49" fontId="107" fillId="0" borderId="22" xfId="0" applyNumberFormat="1" applyFont="1" applyFill="1" applyBorder="1" applyAlignment="1">
      <alignment horizontal="right" vertical="center"/>
    </xf>
    <xf numFmtId="49" fontId="107" fillId="0" borderId="25" xfId="0" applyNumberFormat="1" applyFont="1" applyFill="1" applyBorder="1" applyAlignment="1">
      <alignment horizontal="right" vertical="center"/>
    </xf>
    <xf numFmtId="0" fontId="7" fillId="0" borderId="0" xfId="0" applyFont="1" applyBorder="1" applyAlignment="1">
      <alignment horizontal="left" wrapText="1"/>
    </xf>
    <xf numFmtId="0" fontId="7" fillId="0" borderId="1" xfId="11" applyFont="1" applyFill="1" applyBorder="1" applyAlignment="1" applyProtection="1"/>
    <xf numFmtId="0" fontId="13" fillId="0" borderId="1" xfId="11" applyFont="1" applyFill="1" applyBorder="1" applyAlignment="1" applyProtection="1">
      <alignment horizontal="left" vertical="center"/>
    </xf>
    <xf numFmtId="0" fontId="5" fillId="3" borderId="3" xfId="20960" applyFont="1" applyFill="1" applyBorder="1" applyAlignment="1" applyProtection="1">
      <alignment horizontal="right" indent="1"/>
    </xf>
    <xf numFmtId="0" fontId="5" fillId="3" borderId="2" xfId="20960" applyFont="1" applyFill="1" applyBorder="1" applyAlignment="1" applyProtection="1">
      <alignment horizontal="right" indent="1"/>
    </xf>
    <xf numFmtId="49" fontId="107" fillId="0" borderId="101" xfId="0" applyNumberFormat="1" applyFont="1" applyFill="1" applyBorder="1" applyAlignment="1">
      <alignment horizontal="right" vertical="center"/>
    </xf>
    <xf numFmtId="0" fontId="107" fillId="0" borderId="92" xfId="0" applyFont="1" applyFill="1" applyBorder="1" applyAlignment="1">
      <alignment horizontal="left" vertical="center" wrapText="1"/>
    </xf>
    <xf numFmtId="0" fontId="5" fillId="0" borderId="3" xfId="0" applyFont="1" applyFill="1" applyBorder="1" applyAlignment="1">
      <alignment vertical="center" wrapText="1"/>
    </xf>
    <xf numFmtId="0" fontId="107" fillId="0" borderId="99" xfId="0" applyFont="1" applyFill="1" applyBorder="1" applyAlignment="1">
      <alignment vertical="center" wrapText="1"/>
    </xf>
    <xf numFmtId="0" fontId="107" fillId="0" borderId="99" xfId="0" applyFont="1" applyFill="1" applyBorder="1" applyAlignment="1">
      <alignment horizontal="left" vertical="center" wrapText="1"/>
    </xf>
    <xf numFmtId="167" fontId="17" fillId="77" borderId="65" xfId="0" applyNumberFormat="1" applyFont="1" applyFill="1" applyBorder="1" applyAlignment="1">
      <alignment horizontal="center"/>
    </xf>
    <xf numFmtId="0" fontId="107" fillId="0" borderId="92" xfId="0" applyNumberFormat="1" applyFont="1" applyFill="1" applyBorder="1" applyAlignment="1">
      <alignment vertical="center"/>
    </xf>
    <xf numFmtId="0" fontId="107" fillId="0" borderId="92" xfId="0" applyNumberFormat="1" applyFont="1" applyFill="1" applyBorder="1" applyAlignment="1">
      <alignment horizontal="left" vertical="center" wrapText="1"/>
    </xf>
    <xf numFmtId="0" fontId="109" fillId="0" borderId="92" xfId="0" applyNumberFormat="1" applyFont="1" applyFill="1" applyBorder="1" applyAlignment="1">
      <alignment vertical="center" wrapText="1"/>
    </xf>
    <xf numFmtId="0" fontId="109" fillId="0" borderId="3" xfId="0" applyNumberFormat="1" applyFont="1" applyFill="1" applyBorder="1" applyAlignment="1">
      <alignment vertical="center" wrapText="1"/>
    </xf>
    <xf numFmtId="0" fontId="109" fillId="0" borderId="92" xfId="0" applyNumberFormat="1" applyFont="1" applyFill="1" applyBorder="1" applyAlignment="1">
      <alignment horizontal="left" vertical="center" wrapText="1"/>
    </xf>
    <xf numFmtId="193" fontId="5" fillId="0" borderId="3" xfId="0" applyNumberFormat="1" applyFont="1" applyFill="1" applyBorder="1" applyAlignment="1" applyProtection="1">
      <alignment vertical="center" wrapText="1"/>
      <protection locked="0"/>
    </xf>
    <xf numFmtId="193" fontId="3" fillId="0" borderId="3" xfId="0" applyNumberFormat="1" applyFont="1" applyFill="1" applyBorder="1" applyAlignment="1" applyProtection="1">
      <alignment vertical="center" wrapText="1"/>
      <protection locked="0"/>
    </xf>
    <xf numFmtId="193" fontId="3" fillId="0" borderId="23" xfId="0" applyNumberFormat="1" applyFont="1" applyFill="1" applyBorder="1" applyAlignment="1" applyProtection="1">
      <alignment vertical="center" wrapText="1"/>
      <protection locked="0"/>
    </xf>
    <xf numFmtId="193" fontId="7" fillId="2" borderId="3" xfId="0" applyNumberFormat="1" applyFont="1" applyFill="1" applyBorder="1" applyAlignment="1" applyProtection="1">
      <alignment vertical="center"/>
      <protection locked="0"/>
    </xf>
    <xf numFmtId="193" fontId="16" fillId="2" borderId="3" xfId="0" applyNumberFormat="1" applyFont="1" applyFill="1" applyBorder="1" applyAlignment="1" applyProtection="1">
      <alignment vertical="center"/>
      <protection locked="0"/>
    </xf>
    <xf numFmtId="193" fontId="16" fillId="2" borderId="23" xfId="0" applyNumberFormat="1" applyFont="1" applyFill="1" applyBorder="1" applyAlignment="1" applyProtection="1">
      <alignment vertical="center"/>
      <protection locked="0"/>
    </xf>
    <xf numFmtId="193" fontId="7" fillId="2" borderId="26" xfId="0" applyNumberFormat="1" applyFont="1" applyFill="1" applyBorder="1" applyAlignment="1" applyProtection="1">
      <alignment vertical="center"/>
      <protection locked="0"/>
    </xf>
    <xf numFmtId="193" fontId="16" fillId="2" borderId="26" xfId="0" applyNumberFormat="1" applyFont="1" applyFill="1" applyBorder="1" applyAlignment="1" applyProtection="1">
      <alignment vertical="center"/>
      <protection locked="0"/>
    </xf>
    <xf numFmtId="193" fontId="16" fillId="2" borderId="27" xfId="0" applyNumberFormat="1" applyFont="1" applyFill="1" applyBorder="1" applyAlignment="1" applyProtection="1">
      <alignment vertical="center"/>
      <protection locked="0"/>
    </xf>
    <xf numFmtId="193" fontId="7" fillId="0" borderId="3" xfId="7" applyNumberFormat="1" applyFont="1" applyFill="1" applyBorder="1" applyAlignment="1" applyProtection="1">
      <alignment horizontal="right"/>
    </xf>
    <xf numFmtId="193" fontId="7" fillId="36" borderId="3" xfId="7" applyNumberFormat="1" applyFont="1" applyFill="1" applyBorder="1" applyAlignment="1" applyProtection="1">
      <alignment horizontal="right"/>
    </xf>
    <xf numFmtId="193" fontId="7" fillId="0" borderId="10" xfId="0" applyNumberFormat="1" applyFont="1" applyFill="1" applyBorder="1" applyAlignment="1" applyProtection="1">
      <alignment horizontal="right"/>
    </xf>
    <xf numFmtId="193" fontId="7" fillId="0" borderId="3" xfId="0" applyNumberFormat="1" applyFont="1" applyFill="1" applyBorder="1" applyAlignment="1" applyProtection="1">
      <alignment horizontal="right"/>
    </xf>
    <xf numFmtId="193" fontId="7" fillId="36" borderId="23" xfId="0" applyNumberFormat="1" applyFont="1" applyFill="1" applyBorder="1" applyAlignment="1" applyProtection="1">
      <alignment horizontal="right"/>
    </xf>
    <xf numFmtId="193" fontId="7" fillId="0" borderId="3" xfId="7" applyNumberFormat="1" applyFont="1" applyFill="1" applyBorder="1" applyAlignment="1" applyProtection="1">
      <alignment horizontal="right"/>
      <protection locked="0"/>
    </xf>
    <xf numFmtId="193" fontId="7" fillId="0" borderId="10" xfId="0" applyNumberFormat="1" applyFont="1" applyFill="1" applyBorder="1" applyAlignment="1" applyProtection="1">
      <alignment horizontal="right"/>
      <protection locked="0"/>
    </xf>
    <xf numFmtId="193" fontId="7" fillId="0" borderId="3" xfId="0" applyNumberFormat="1" applyFont="1" applyFill="1" applyBorder="1" applyAlignment="1" applyProtection="1">
      <alignment horizontal="right"/>
      <protection locked="0"/>
    </xf>
    <xf numFmtId="193" fontId="7" fillId="0" borderId="23" xfId="0" applyNumberFormat="1" applyFont="1" applyFill="1" applyBorder="1" applyAlignment="1" applyProtection="1">
      <alignment horizontal="right"/>
    </xf>
    <xf numFmtId="193" fontId="7" fillId="36" borderId="26" xfId="7" applyNumberFormat="1" applyFont="1" applyFill="1" applyBorder="1" applyAlignment="1" applyProtection="1">
      <alignment horizontal="right"/>
    </xf>
    <xf numFmtId="193" fontId="7" fillId="36" borderId="27" xfId="0" applyNumberFormat="1" applyFont="1" applyFill="1" applyBorder="1" applyAlignment="1" applyProtection="1">
      <alignment horizontal="right"/>
    </xf>
    <xf numFmtId="193" fontId="19" fillId="0" borderId="3" xfId="0" applyNumberFormat="1" applyFont="1" applyFill="1" applyBorder="1" applyAlignment="1" applyProtection="1">
      <alignment horizontal="right"/>
      <protection locked="0"/>
    </xf>
    <xf numFmtId="193" fontId="7" fillId="36" borderId="23" xfId="7" applyNumberFormat="1" applyFont="1" applyFill="1" applyBorder="1" applyAlignment="1" applyProtection="1">
      <alignment horizontal="right"/>
    </xf>
    <xf numFmtId="193" fontId="19" fillId="36" borderId="3" xfId="0" applyNumberFormat="1" applyFont="1" applyFill="1" applyBorder="1" applyAlignment="1">
      <alignment horizontal="right"/>
    </xf>
    <xf numFmtId="193" fontId="7" fillId="0" borderId="23" xfId="7" applyNumberFormat="1" applyFont="1" applyFill="1" applyBorder="1" applyAlignment="1" applyProtection="1">
      <alignment horizontal="right"/>
    </xf>
    <xf numFmtId="193" fontId="20" fillId="0" borderId="3" xfId="0" applyNumberFormat="1" applyFont="1" applyFill="1" applyBorder="1" applyAlignment="1">
      <alignment horizontal="center"/>
    </xf>
    <xf numFmtId="193" fontId="20" fillId="0" borderId="23" xfId="0" applyNumberFormat="1" applyFont="1" applyFill="1" applyBorder="1" applyAlignment="1">
      <alignment horizontal="center"/>
    </xf>
    <xf numFmtId="193" fontId="19" fillId="36" borderId="3" xfId="0" applyNumberFormat="1" applyFont="1" applyFill="1" applyBorder="1" applyAlignment="1" applyProtection="1">
      <alignment horizontal="right"/>
    </xf>
    <xf numFmtId="193" fontId="19" fillId="0" borderId="23" xfId="0" applyNumberFormat="1" applyFont="1" applyFill="1" applyBorder="1" applyAlignment="1" applyProtection="1">
      <alignment horizontal="right"/>
      <protection locked="0"/>
    </xf>
    <xf numFmtId="193" fontId="19" fillId="0" borderId="3" xfId="0" applyNumberFormat="1" applyFont="1" applyFill="1" applyBorder="1" applyAlignment="1" applyProtection="1">
      <alignment horizontal="left" indent="1"/>
      <protection locked="0"/>
    </xf>
    <xf numFmtId="193" fontId="7" fillId="36" borderId="3" xfId="7" applyNumberFormat="1" applyFont="1" applyFill="1" applyBorder="1" applyAlignment="1" applyProtection="1"/>
    <xf numFmtId="193" fontId="19" fillId="0" borderId="3" xfId="0" applyNumberFormat="1" applyFont="1" applyFill="1" applyBorder="1" applyAlignment="1" applyProtection="1">
      <protection locked="0"/>
    </xf>
    <xf numFmtId="193" fontId="7" fillId="36" borderId="23" xfId="7" applyNumberFormat="1" applyFont="1" applyFill="1" applyBorder="1" applyAlignment="1" applyProtection="1"/>
    <xf numFmtId="193" fontId="19" fillId="0" borderId="3" xfId="0" applyNumberFormat="1" applyFont="1" applyFill="1" applyBorder="1" applyAlignment="1" applyProtection="1">
      <alignment horizontal="right" vertical="center"/>
      <protection locked="0"/>
    </xf>
    <xf numFmtId="193" fontId="19" fillId="36" borderId="26" xfId="0" applyNumberFormat="1" applyFont="1" applyFill="1" applyBorder="1" applyAlignment="1">
      <alignment horizontal="right"/>
    </xf>
    <xf numFmtId="193" fontId="7" fillId="36" borderId="27" xfId="7" applyNumberFormat="1" applyFont="1" applyFill="1" applyBorder="1" applyAlignment="1" applyProtection="1">
      <alignment horizontal="right"/>
    </xf>
    <xf numFmtId="193" fontId="7" fillId="36" borderId="3" xfId="0" applyNumberFormat="1" applyFont="1" applyFill="1" applyBorder="1" applyAlignment="1" applyProtection="1">
      <alignment horizontal="right"/>
    </xf>
    <xf numFmtId="193" fontId="7" fillId="36" borderId="26" xfId="0" applyNumberFormat="1" applyFont="1" applyFill="1" applyBorder="1" applyAlignment="1" applyProtection="1">
      <alignment horizontal="right"/>
    </xf>
    <xf numFmtId="3" fontId="22" fillId="36" borderId="26" xfId="0" applyNumberFormat="1" applyFont="1" applyFill="1" applyBorder="1" applyAlignment="1">
      <alignment vertical="center" wrapText="1"/>
    </xf>
    <xf numFmtId="3" fontId="22"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5" fillId="36" borderId="23" xfId="2" applyNumberFormat="1" applyFont="1" applyFill="1" applyBorder="1" applyAlignment="1" applyProtection="1">
      <alignment vertical="top"/>
    </xf>
    <xf numFmtId="193" fontId="5" fillId="3" borderId="23" xfId="2" applyNumberFormat="1" applyFont="1" applyFill="1" applyBorder="1" applyAlignment="1" applyProtection="1">
      <alignment vertical="top"/>
      <protection locked="0"/>
    </xf>
    <xf numFmtId="193" fontId="5" fillId="36" borderId="23" xfId="2" applyNumberFormat="1" applyFont="1" applyFill="1" applyBorder="1" applyAlignment="1" applyProtection="1">
      <alignment vertical="top" wrapText="1"/>
    </xf>
    <xf numFmtId="193" fontId="5" fillId="3" borderId="23" xfId="2" applyNumberFormat="1" applyFont="1" applyFill="1" applyBorder="1" applyAlignment="1" applyProtection="1">
      <alignment vertical="top" wrapText="1"/>
      <protection locked="0"/>
    </xf>
    <xf numFmtId="193" fontId="5" fillId="36" borderId="23" xfId="2" applyNumberFormat="1" applyFont="1" applyFill="1" applyBorder="1" applyAlignment="1" applyProtection="1">
      <alignment vertical="top" wrapText="1"/>
      <protection locked="0"/>
    </xf>
    <xf numFmtId="193" fontId="5" fillId="36" borderId="27" xfId="2" applyNumberFormat="1" applyFont="1" applyFill="1" applyBorder="1" applyAlignment="1" applyProtection="1">
      <alignment vertical="top" wrapText="1"/>
    </xf>
    <xf numFmtId="193" fontId="24" fillId="0" borderId="14" xfId="0" applyNumberFormat="1" applyFont="1" applyBorder="1" applyAlignment="1">
      <alignment vertical="center"/>
    </xf>
    <xf numFmtId="193" fontId="18"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24" fillId="0" borderId="18" xfId="0" applyNumberFormat="1" applyFont="1" applyBorder="1" applyAlignment="1">
      <alignment vertical="center"/>
    </xf>
    <xf numFmtId="193" fontId="18" fillId="0" borderId="15" xfId="0" applyNumberFormat="1" applyFont="1" applyBorder="1" applyAlignment="1">
      <alignment vertical="center"/>
    </xf>
    <xf numFmtId="193" fontId="23" fillId="36" borderId="62" xfId="0" applyNumberFormat="1" applyFont="1" applyFill="1" applyBorder="1" applyAlignment="1">
      <alignment vertical="center"/>
    </xf>
    <xf numFmtId="193" fontId="24" fillId="36" borderId="14" xfId="0" applyNumberFormat="1" applyFont="1" applyFill="1" applyBorder="1" applyAlignment="1">
      <alignment vertical="center"/>
    </xf>
    <xf numFmtId="193" fontId="3" fillId="0" borderId="3" xfId="0" applyNumberFormat="1" applyFont="1" applyBorder="1" applyAlignment="1"/>
    <xf numFmtId="193" fontId="3" fillId="36" borderId="26" xfId="0" applyNumberFormat="1" applyFont="1" applyFill="1" applyBorder="1"/>
    <xf numFmtId="193" fontId="3" fillId="0" borderId="22" xfId="0" applyNumberFormat="1" applyFont="1" applyBorder="1" applyAlignment="1"/>
    <xf numFmtId="193" fontId="3" fillId="0" borderId="23" xfId="0" applyNumberFormat="1" applyFont="1" applyBorder="1" applyAlignment="1"/>
    <xf numFmtId="193" fontId="3" fillId="36" borderId="55" xfId="0" applyNumberFormat="1" applyFont="1" applyFill="1" applyBorder="1" applyAlignment="1"/>
    <xf numFmtId="193" fontId="3" fillId="36" borderId="25" xfId="0" applyNumberFormat="1" applyFont="1" applyFill="1" applyBorder="1"/>
    <xf numFmtId="193" fontId="3" fillId="36" borderId="27" xfId="0" applyNumberFormat="1" applyFont="1" applyFill="1" applyBorder="1"/>
    <xf numFmtId="193" fontId="3" fillId="36" borderId="56" xfId="0" applyNumberFormat="1" applyFont="1" applyFill="1" applyBorder="1"/>
    <xf numFmtId="193" fontId="3" fillId="0" borderId="3" xfId="0" applyNumberFormat="1" applyFont="1" applyBorder="1"/>
    <xf numFmtId="193" fontId="3" fillId="0" borderId="3" xfId="0" applyNumberFormat="1" applyFont="1" applyFill="1" applyBorder="1"/>
    <xf numFmtId="193" fontId="7" fillId="36" borderId="3" xfId="5" applyNumberFormat="1" applyFont="1" applyFill="1" applyBorder="1" applyProtection="1">
      <protection locked="0"/>
    </xf>
    <xf numFmtId="193" fontId="7" fillId="3" borderId="3" xfId="5" applyNumberFormat="1" applyFont="1" applyFill="1" applyBorder="1" applyProtection="1">
      <protection locked="0"/>
    </xf>
    <xf numFmtId="193" fontId="8" fillId="36" borderId="26" xfId="16" applyNumberFormat="1" applyFont="1" applyFill="1" applyBorder="1" applyAlignment="1" applyProtection="1">
      <protection locked="0"/>
    </xf>
    <xf numFmtId="193" fontId="7" fillId="36" borderId="3" xfId="1" applyNumberFormat="1" applyFont="1" applyFill="1" applyBorder="1" applyProtection="1">
      <protection locked="0"/>
    </xf>
    <xf numFmtId="193" fontId="8" fillId="36" borderId="26" xfId="1" applyNumberFormat="1" applyFont="1" applyFill="1" applyBorder="1" applyAlignment="1" applyProtection="1">
      <protection locked="0"/>
    </xf>
    <xf numFmtId="193" fontId="7" fillId="3" borderId="26" xfId="5" applyNumberFormat="1" applyFont="1" applyFill="1" applyBorder="1" applyProtection="1">
      <protection locked="0"/>
    </xf>
    <xf numFmtId="193" fontId="24" fillId="0" borderId="0" xfId="0" applyNumberFormat="1" applyFont="1"/>
    <xf numFmtId="0" fontId="3" fillId="0" borderId="30" xfId="0" applyFont="1" applyBorder="1" applyAlignment="1">
      <alignment horizontal="center" vertical="center"/>
    </xf>
    <xf numFmtId="193" fontId="3" fillId="0" borderId="8" xfId="0" applyNumberFormat="1" applyFont="1" applyBorder="1" applyAlignment="1"/>
    <xf numFmtId="0" fontId="3" fillId="0" borderId="30" xfId="0" applyFont="1" applyBorder="1" applyAlignment="1">
      <alignment wrapText="1"/>
    </xf>
    <xf numFmtId="193" fontId="3" fillId="0" borderId="8" xfId="0" applyNumberFormat="1" applyFont="1" applyBorder="1"/>
    <xf numFmtId="193" fontId="3" fillId="0" borderId="24" xfId="0" applyNumberFormat="1" applyFont="1" applyBorder="1" applyAlignment="1"/>
    <xf numFmtId="193" fontId="3" fillId="0" borderId="24" xfId="0" applyNumberFormat="1" applyFont="1" applyBorder="1" applyAlignment="1">
      <alignment wrapText="1"/>
    </xf>
    <xf numFmtId="0" fontId="3" fillId="0" borderId="3" xfId="0" applyFont="1" applyFill="1" applyBorder="1" applyAlignment="1">
      <alignment horizontal="center" vertical="center" wrapText="1"/>
    </xf>
    <xf numFmtId="0" fontId="4" fillId="0" borderId="0" xfId="0" applyFont="1" applyFill="1" applyAlignment="1">
      <alignment horizontal="center"/>
    </xf>
    <xf numFmtId="9" fontId="108" fillId="0" borderId="3" xfId="0" applyNumberFormat="1" applyFont="1" applyFill="1" applyBorder="1" applyAlignment="1">
      <alignment horizontal="center" vertical="center"/>
    </xf>
    <xf numFmtId="0" fontId="4" fillId="0" borderId="0" xfId="0" applyFont="1" applyFill="1" applyBorder="1" applyAlignment="1">
      <alignment horizontal="center" wrapText="1"/>
    </xf>
    <xf numFmtId="0" fontId="4" fillId="0" borderId="0" xfId="0" applyFont="1" applyFill="1" applyAlignment="1">
      <alignment horizontal="center" wrapText="1"/>
    </xf>
    <xf numFmtId="0" fontId="5" fillId="0" borderId="3" xfId="13" applyFont="1" applyFill="1" applyBorder="1" applyAlignment="1" applyProtection="1">
      <alignment horizontal="center" vertical="center" wrapText="1"/>
      <protection locked="0"/>
    </xf>
    <xf numFmtId="9" fontId="3" fillId="0" borderId="23" xfId="20961" applyFont="1" applyBorder="1"/>
    <xf numFmtId="167" fontId="4" fillId="36" borderId="26" xfId="0" applyNumberFormat="1" applyFont="1" applyFill="1" applyBorder="1" applyAlignment="1">
      <alignment horizontal="center" vertical="center"/>
    </xf>
    <xf numFmtId="0" fontId="5" fillId="0" borderId="0" xfId="0" applyFont="1" applyAlignment="1">
      <alignment wrapText="1"/>
    </xf>
    <xf numFmtId="0" fontId="5" fillId="0" borderId="3" xfId="0" applyFont="1" applyFill="1" applyBorder="1" applyAlignment="1">
      <alignment horizontal="left" vertical="center" wrapText="1"/>
    </xf>
    <xf numFmtId="0" fontId="7" fillId="0" borderId="19" xfId="0" applyFont="1" applyFill="1" applyBorder="1" applyAlignment="1">
      <alignment horizontal="right" vertical="center" wrapText="1"/>
    </xf>
    <xf numFmtId="0" fontId="5" fillId="0" borderId="20" xfId="0" applyFont="1" applyFill="1" applyBorder="1" applyAlignment="1">
      <alignment vertical="center" wrapText="1"/>
    </xf>
    <xf numFmtId="0" fontId="5" fillId="0" borderId="20" xfId="0" applyFont="1" applyFill="1" applyBorder="1" applyAlignment="1">
      <alignment horizontal="left" vertical="center" wrapText="1" inden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69" fontId="27" fillId="37" borderId="0" xfId="20" applyBorder="1"/>
    <xf numFmtId="169" fontId="27" fillId="37" borderId="108" xfId="20" applyBorder="1"/>
    <xf numFmtId="193" fontId="7" fillId="2" borderId="23" xfId="0" applyNumberFormat="1" applyFont="1" applyFill="1" applyBorder="1" applyAlignment="1" applyProtection="1">
      <alignment vertical="center"/>
      <protection locked="0"/>
    </xf>
    <xf numFmtId="0" fontId="13" fillId="0" borderId="22" xfId="0" applyFont="1" applyFill="1" applyBorder="1" applyAlignment="1">
      <alignment horizontal="center" vertical="center" wrapText="1"/>
    </xf>
    <xf numFmtId="0" fontId="3" fillId="0" borderId="7" xfId="0" applyFont="1" applyFill="1" applyBorder="1" applyAlignment="1">
      <alignment vertical="center"/>
    </xf>
    <xf numFmtId="0" fontId="3" fillId="0" borderId="115" xfId="0" applyFont="1" applyFill="1" applyBorder="1" applyAlignment="1">
      <alignment vertical="center"/>
    </xf>
    <xf numFmtId="0" fontId="4" fillId="0" borderId="115" xfId="0" applyFont="1" applyFill="1" applyBorder="1" applyAlignment="1">
      <alignment vertical="center"/>
    </xf>
    <xf numFmtId="0" fontId="3" fillId="0" borderId="20" xfId="0" applyFont="1" applyFill="1" applyBorder="1" applyAlignment="1">
      <alignment vertical="center"/>
    </xf>
    <xf numFmtId="0" fontId="3" fillId="0" borderId="110" xfId="0" applyFont="1" applyFill="1" applyBorder="1" applyAlignment="1">
      <alignment vertical="center"/>
    </xf>
    <xf numFmtId="0" fontId="3" fillId="0" borderId="112" xfId="0" applyFont="1" applyFill="1" applyBorder="1" applyAlignment="1">
      <alignment vertical="center"/>
    </xf>
    <xf numFmtId="0" fontId="3" fillId="0" borderId="1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125" xfId="0" applyFont="1" applyFill="1" applyBorder="1" applyAlignment="1">
      <alignment horizontal="center" vertical="center"/>
    </xf>
    <xf numFmtId="169" fontId="27" fillId="37" borderId="34" xfId="20" applyBorder="1"/>
    <xf numFmtId="169" fontId="27" fillId="37" borderId="127" xfId="20" applyBorder="1"/>
    <xf numFmtId="169" fontId="27" fillId="37" borderId="117" xfId="20" applyBorder="1"/>
    <xf numFmtId="169" fontId="27" fillId="37" borderId="59" xfId="20" applyBorder="1"/>
    <xf numFmtId="0" fontId="3" fillId="3" borderId="68" xfId="0" applyFont="1" applyFill="1" applyBorder="1" applyAlignment="1">
      <alignment horizontal="center" vertical="center"/>
    </xf>
    <xf numFmtId="0" fontId="3" fillId="3" borderId="0" xfId="0" applyFont="1" applyFill="1" applyBorder="1" applyAlignment="1">
      <alignment vertical="center"/>
    </xf>
    <xf numFmtId="0" fontId="3" fillId="0" borderId="74" xfId="0" applyFont="1" applyFill="1" applyBorder="1" applyAlignment="1">
      <alignment horizontal="center" vertical="center"/>
    </xf>
    <xf numFmtId="0" fontId="3" fillId="3" borderId="113" xfId="0" applyFont="1" applyFill="1" applyBorder="1" applyAlignment="1">
      <alignment vertical="center"/>
    </xf>
    <xf numFmtId="0" fontId="12" fillId="3" borderId="128" xfId="0" applyFont="1" applyFill="1" applyBorder="1" applyAlignment="1">
      <alignment horizontal="left"/>
    </xf>
    <xf numFmtId="0" fontId="12" fillId="3" borderId="129" xfId="0" applyFont="1" applyFill="1" applyBorder="1" applyAlignment="1">
      <alignment horizontal="left"/>
    </xf>
    <xf numFmtId="0" fontId="3" fillId="0" borderId="0" xfId="0" applyFont="1"/>
    <xf numFmtId="0" fontId="3" fillId="0" borderId="0" xfId="0" applyFont="1" applyFill="1"/>
    <xf numFmtId="0" fontId="3" fillId="0" borderId="115" xfId="0" applyFont="1" applyFill="1" applyBorder="1" applyAlignment="1">
      <alignment horizontal="center" vertical="center" wrapText="1"/>
    </xf>
    <xf numFmtId="0" fontId="107" fillId="78" borderId="99" xfId="0" applyFont="1" applyFill="1" applyBorder="1" applyAlignment="1">
      <alignment horizontal="left" vertical="center"/>
    </xf>
    <xf numFmtId="0" fontId="107" fillId="78" borderId="92" xfId="0" applyFont="1" applyFill="1" applyBorder="1" applyAlignment="1">
      <alignment vertical="center" wrapText="1"/>
    </xf>
    <xf numFmtId="0" fontId="107" fillId="78" borderId="92" xfId="0" applyFont="1" applyFill="1" applyBorder="1" applyAlignment="1">
      <alignment horizontal="left" vertical="center" wrapText="1"/>
    </xf>
    <xf numFmtId="0" fontId="107" fillId="0" borderId="99" xfId="0" applyFont="1" applyFill="1" applyBorder="1" applyAlignment="1">
      <alignment horizontal="right" vertical="center"/>
    </xf>
    <xf numFmtId="0" fontId="3" fillId="0" borderId="133" xfId="0" applyFont="1" applyFill="1" applyBorder="1" applyAlignment="1">
      <alignment horizontal="center" vertical="center" wrapText="1"/>
    </xf>
    <xf numFmtId="0" fontId="4" fillId="3" borderId="134" xfId="0" applyFont="1" applyFill="1" applyBorder="1" applyAlignment="1">
      <alignment vertical="center"/>
    </xf>
    <xf numFmtId="0" fontId="3" fillId="0" borderId="135" xfId="0" applyFont="1" applyFill="1" applyBorder="1" applyAlignment="1">
      <alignment horizontal="center" vertical="center"/>
    </xf>
    <xf numFmtId="0" fontId="4" fillId="0" borderId="26" xfId="0" applyFont="1" applyFill="1" applyBorder="1" applyAlignment="1">
      <alignment vertical="center"/>
    </xf>
    <xf numFmtId="169" fontId="27" fillId="37" borderId="28" xfId="20" applyBorder="1"/>
    <xf numFmtId="0" fontId="3" fillId="0" borderId="7" xfId="0" applyFont="1" applyFill="1" applyBorder="1" applyAlignment="1">
      <alignment horizontal="center" vertical="center" wrapText="1"/>
    </xf>
    <xf numFmtId="0" fontId="3" fillId="0" borderId="69" xfId="0" applyFont="1" applyFill="1" applyBorder="1" applyAlignment="1">
      <alignment horizontal="center" vertical="center" wrapText="1"/>
    </xf>
    <xf numFmtId="193" fontId="5" fillId="0" borderId="3" xfId="0" applyNumberFormat="1" applyFont="1" applyFill="1" applyBorder="1" applyAlignment="1" applyProtection="1">
      <alignment horizontal="right" vertical="center" wrapText="1"/>
      <protection locked="0"/>
    </xf>
    <xf numFmtId="193" fontId="3" fillId="0" borderId="8" xfId="0" applyNumberFormat="1" applyFont="1" applyFill="1" applyBorder="1"/>
    <xf numFmtId="0" fontId="5" fillId="0" borderId="19" xfId="11" applyFont="1" applyFill="1" applyBorder="1" applyAlignment="1" applyProtection="1">
      <alignment vertical="center"/>
    </xf>
    <xf numFmtId="0" fontId="5" fillId="0" borderId="20" xfId="11" applyFont="1" applyFill="1" applyBorder="1" applyAlignment="1" applyProtection="1">
      <alignment vertical="center"/>
    </xf>
    <xf numFmtId="0" fontId="13" fillId="0" borderId="21" xfId="11" applyFont="1" applyFill="1" applyBorder="1" applyAlignment="1" applyProtection="1">
      <alignment horizontal="center" vertical="center"/>
    </xf>
    <xf numFmtId="0" fontId="0" fillId="0" borderId="135" xfId="0" applyBorder="1"/>
    <xf numFmtId="0" fontId="0" fillId="0" borderId="135" xfId="0" applyBorder="1" applyAlignment="1">
      <alignment horizontal="center"/>
    </xf>
    <xf numFmtId="0" fontId="3" fillId="0" borderId="114" xfId="0" applyFont="1" applyBorder="1" applyAlignment="1">
      <alignment vertical="center" wrapText="1"/>
    </xf>
    <xf numFmtId="167" fontId="3" fillId="0" borderId="115" xfId="0" applyNumberFormat="1" applyFont="1" applyBorder="1" applyAlignment="1">
      <alignment horizontal="center" vertical="center"/>
    </xf>
    <xf numFmtId="167" fontId="3" fillId="0" borderId="133" xfId="0" applyNumberFormat="1" applyFont="1" applyBorder="1" applyAlignment="1">
      <alignment horizontal="center" vertical="center"/>
    </xf>
    <xf numFmtId="167" fontId="12" fillId="0" borderId="115" xfId="0" applyNumberFormat="1" applyFont="1" applyBorder="1" applyAlignment="1">
      <alignment horizontal="center" vertical="center"/>
    </xf>
    <xf numFmtId="0" fontId="12" fillId="0" borderId="114" xfId="0" applyFont="1" applyBorder="1" applyAlignment="1">
      <alignment vertical="center" wrapText="1"/>
    </xf>
    <xf numFmtId="0" fontId="0" fillId="0" borderId="25" xfId="0" applyBorder="1"/>
    <xf numFmtId="0" fontId="4" fillId="36" borderId="136" xfId="0" applyFont="1" applyFill="1" applyBorder="1" applyAlignment="1">
      <alignment vertical="center" wrapText="1"/>
    </xf>
    <xf numFmtId="167" fontId="4"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5" fillId="0" borderId="0" xfId="0" applyFont="1" applyFill="1" applyAlignment="1">
      <alignment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center" vertical="center" wrapText="1"/>
    </xf>
    <xf numFmtId="0" fontId="4" fillId="36" borderId="135" xfId="0" applyFont="1" applyFill="1" applyBorder="1" applyAlignment="1">
      <alignment horizontal="left" vertical="center" wrapText="1"/>
    </xf>
    <xf numFmtId="0" fontId="4" fillId="36" borderId="115" xfId="0" applyFont="1" applyFill="1" applyBorder="1" applyAlignment="1">
      <alignment horizontal="left" vertical="center" wrapText="1"/>
    </xf>
    <xf numFmtId="0" fontId="4" fillId="36" borderId="133" xfId="0" applyFont="1" applyFill="1" applyBorder="1" applyAlignment="1">
      <alignment horizontal="left" vertical="center" wrapText="1"/>
    </xf>
    <xf numFmtId="0" fontId="3" fillId="0" borderId="135" xfId="0" applyFont="1" applyFill="1" applyBorder="1" applyAlignment="1">
      <alignment horizontal="right" vertical="center" wrapText="1"/>
    </xf>
    <xf numFmtId="0" fontId="3" fillId="0" borderId="115" xfId="0" applyFont="1" applyFill="1" applyBorder="1" applyAlignment="1">
      <alignment horizontal="left" vertical="center" wrapText="1"/>
    </xf>
    <xf numFmtId="0" fontId="111" fillId="0" borderId="135" xfId="0" applyFont="1" applyFill="1" applyBorder="1" applyAlignment="1">
      <alignment horizontal="right" vertical="center" wrapText="1"/>
    </xf>
    <xf numFmtId="0" fontId="111" fillId="0" borderId="115" xfId="0" applyFont="1" applyFill="1" applyBorder="1" applyAlignment="1">
      <alignment horizontal="left" vertical="center" wrapText="1"/>
    </xf>
    <xf numFmtId="0" fontId="111" fillId="0" borderId="133" xfId="0" applyFont="1" applyFill="1" applyBorder="1" applyAlignment="1">
      <alignment horizontal="left" vertical="center" wrapText="1"/>
    </xf>
    <xf numFmtId="9" fontId="4" fillId="36" borderId="115" xfId="20961" applyFont="1" applyFill="1" applyBorder="1" applyAlignment="1">
      <alignment horizontal="left" vertical="center" wrapText="1"/>
    </xf>
    <xf numFmtId="0" fontId="4" fillId="36" borderId="115" xfId="0" applyFont="1" applyFill="1" applyBorder="1" applyAlignment="1">
      <alignment horizontal="center" vertical="center" wrapText="1"/>
    </xf>
    <xf numFmtId="0" fontId="4" fillId="36" borderId="133" xfId="0" applyFont="1" applyFill="1" applyBorder="1" applyAlignment="1">
      <alignment horizontal="center" vertical="center" wrapText="1"/>
    </xf>
    <xf numFmtId="0" fontId="4" fillId="0" borderId="135" xfId="0" applyFont="1" applyFill="1" applyBorder="1" applyAlignment="1">
      <alignment horizontal="left" vertical="center" wrapText="1"/>
    </xf>
    <xf numFmtId="9" fontId="111" fillId="0" borderId="115" xfId="20961" applyFont="1" applyFill="1" applyBorder="1" applyAlignment="1">
      <alignment horizontal="left" vertical="center" wrapText="1"/>
    </xf>
    <xf numFmtId="0" fontId="4" fillId="0" borderId="133" xfId="0" applyFont="1" applyFill="1" applyBorder="1" applyAlignment="1">
      <alignment horizontal="left" vertical="center" wrapText="1"/>
    </xf>
    <xf numFmtId="0" fontId="4" fillId="0" borderId="0" xfId="21410"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9" fontId="113" fillId="0" borderId="26" xfId="20961" applyFont="1" applyFill="1" applyBorder="1" applyAlignment="1" applyProtection="1">
      <alignment horizontal="left" vertical="center"/>
    </xf>
    <xf numFmtId="37" fontId="5" fillId="0" borderId="27" xfId="1" applyNumberFormat="1" applyFont="1" applyFill="1" applyBorder="1" applyAlignment="1" applyProtection="1">
      <alignment horizontal="left" vertical="center"/>
    </xf>
    <xf numFmtId="0" fontId="21" fillId="0" borderId="135" xfId="0" applyFont="1" applyBorder="1" applyAlignment="1">
      <alignment horizontal="center" vertical="center" wrapText="1"/>
    </xf>
    <xf numFmtId="0" fontId="21" fillId="0" borderId="115" xfId="0" applyFont="1" applyBorder="1" applyAlignment="1">
      <alignment vertical="center" wrapText="1"/>
    </xf>
    <xf numFmtId="3" fontId="22" fillId="36" borderId="115" xfId="0" applyNumberFormat="1" applyFont="1" applyFill="1" applyBorder="1" applyAlignment="1">
      <alignment vertical="center" wrapText="1"/>
    </xf>
    <xf numFmtId="3" fontId="22" fillId="36" borderId="133" xfId="0" applyNumberFormat="1" applyFont="1" applyFill="1" applyBorder="1" applyAlignment="1">
      <alignment vertical="center" wrapText="1"/>
    </xf>
    <xf numFmtId="14" fontId="5" fillId="3" borderId="115" xfId="8" quotePrefix="1" applyNumberFormat="1" applyFont="1" applyFill="1" applyBorder="1" applyAlignment="1" applyProtection="1">
      <alignment horizontal="left" vertical="center" wrapText="1" indent="2"/>
      <protection locked="0"/>
    </xf>
    <xf numFmtId="3" fontId="22" fillId="0" borderId="115" xfId="0" applyNumberFormat="1" applyFont="1" applyBorder="1" applyAlignment="1">
      <alignment vertical="center" wrapText="1"/>
    </xf>
    <xf numFmtId="3" fontId="22" fillId="0" borderId="133" xfId="0" applyNumberFormat="1" applyFont="1" applyBorder="1" applyAlignment="1">
      <alignment vertical="center" wrapText="1"/>
    </xf>
    <xf numFmtId="14" fontId="5" fillId="3" borderId="115" xfId="8" quotePrefix="1" applyNumberFormat="1" applyFont="1" applyFill="1" applyBorder="1" applyAlignment="1" applyProtection="1">
      <alignment horizontal="left" vertical="center" wrapText="1" indent="3"/>
      <protection locked="0"/>
    </xf>
    <xf numFmtId="3" fontId="22" fillId="0" borderId="115" xfId="0" applyNumberFormat="1" applyFont="1" applyFill="1" applyBorder="1" applyAlignment="1">
      <alignment vertical="center" wrapText="1"/>
    </xf>
    <xf numFmtId="0" fontId="21" fillId="0" borderId="115" xfId="0" applyFont="1" applyFill="1" applyBorder="1" applyAlignment="1">
      <alignment horizontal="left" vertical="center" wrapText="1" indent="2"/>
    </xf>
    <xf numFmtId="0" fontId="9" fillId="0" borderId="115" xfId="17" applyFill="1" applyBorder="1" applyAlignment="1" applyProtection="1"/>
    <xf numFmtId="49" fontId="111" fillId="0" borderId="135" xfId="0" applyNumberFormat="1" applyFont="1" applyFill="1" applyBorder="1" applyAlignment="1">
      <alignment horizontal="right" vertical="center" wrapText="1"/>
    </xf>
    <xf numFmtId="0" fontId="5" fillId="3" borderId="115" xfId="20960" applyFont="1" applyFill="1" applyBorder="1" applyAlignment="1" applyProtection="1"/>
    <xf numFmtId="0" fontId="104" fillId="0" borderId="115" xfId="20960" applyFont="1" applyFill="1" applyBorder="1" applyAlignment="1" applyProtection="1">
      <alignment horizontal="center" vertical="center"/>
    </xf>
    <xf numFmtId="0" fontId="3" fillId="0" borderId="115" xfId="0" applyFont="1" applyBorder="1"/>
    <xf numFmtId="0" fontId="9" fillId="0" borderId="115" xfId="17" applyFill="1" applyBorder="1" applyAlignment="1" applyProtection="1">
      <alignment horizontal="left" vertical="center" wrapText="1"/>
    </xf>
    <xf numFmtId="49" fontId="111" fillId="0" borderId="115" xfId="0" applyNumberFormat="1" applyFont="1" applyFill="1" applyBorder="1" applyAlignment="1">
      <alignment horizontal="right" vertical="center" wrapText="1"/>
    </xf>
    <xf numFmtId="0" fontId="9" fillId="0" borderId="115" xfId="17" applyFill="1" applyBorder="1" applyAlignment="1" applyProtection="1">
      <alignment horizontal="left" vertical="center"/>
    </xf>
    <xf numFmtId="0" fontId="9" fillId="0" borderId="115" xfId="17" applyBorder="1" applyAlignment="1" applyProtection="1"/>
    <xf numFmtId="0" fontId="3" fillId="0" borderId="115" xfId="0" applyFont="1" applyFill="1" applyBorder="1"/>
    <xf numFmtId="0" fontId="21" fillId="0" borderId="135" xfId="0" applyFont="1" applyFill="1" applyBorder="1" applyAlignment="1">
      <alignment horizontal="center" vertical="center" wrapText="1"/>
    </xf>
    <xf numFmtId="0" fontId="21" fillId="0" borderId="115" xfId="0" applyFont="1" applyFill="1" applyBorder="1" applyAlignment="1">
      <alignment vertical="center" wrapText="1"/>
    </xf>
    <xf numFmtId="3" fontId="22" fillId="0" borderId="133" xfId="0" applyNumberFormat="1" applyFont="1" applyFill="1" applyBorder="1" applyAlignment="1">
      <alignment vertical="center" wrapText="1"/>
    </xf>
    <xf numFmtId="0" fontId="3" fillId="0" borderId="66" xfId="0" applyFont="1" applyFill="1" applyBorder="1" applyAlignment="1">
      <alignment horizontal="center" vertical="center" wrapText="1"/>
    </xf>
    <xf numFmtId="10" fontId="3" fillId="0" borderId="3" xfId="20961" applyNumberFormat="1" applyFont="1" applyFill="1" applyBorder="1" applyAlignment="1" applyProtection="1">
      <alignment horizontal="right" vertical="center" wrapText="1"/>
      <protection locked="0"/>
    </xf>
    <xf numFmtId="10" fontId="3" fillId="0" borderId="3" xfId="20961" applyNumberFormat="1" applyFont="1" applyBorder="1" applyAlignment="1" applyProtection="1">
      <alignment vertical="center" wrapText="1"/>
      <protection locked="0"/>
    </xf>
    <xf numFmtId="10" fontId="3" fillId="0" borderId="23" xfId="20961" applyNumberFormat="1" applyFont="1" applyBorder="1" applyAlignment="1" applyProtection="1">
      <alignment vertical="center" wrapText="1"/>
      <protection locked="0"/>
    </xf>
    <xf numFmtId="10" fontId="7" fillId="2" borderId="3" xfId="20961" applyNumberFormat="1" applyFont="1" applyFill="1" applyBorder="1" applyAlignment="1" applyProtection="1">
      <alignment vertical="center"/>
      <protection locked="0"/>
    </xf>
    <xf numFmtId="10" fontId="16" fillId="2" borderId="3"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7" fillId="2" borderId="23" xfId="20961" applyNumberFormat="1" applyFont="1" applyFill="1" applyBorder="1" applyAlignment="1" applyProtection="1">
      <alignment vertical="center"/>
      <protection locked="0"/>
    </xf>
    <xf numFmtId="10" fontId="7" fillId="2" borderId="26" xfId="20961" applyNumberFormat="1" applyFont="1" applyFill="1" applyBorder="1" applyAlignment="1" applyProtection="1">
      <alignment vertical="center"/>
      <protection locked="0"/>
    </xf>
    <xf numFmtId="10" fontId="16" fillId="2" borderId="26" xfId="20961" applyNumberFormat="1" applyFont="1" applyFill="1" applyBorder="1" applyAlignment="1" applyProtection="1">
      <alignment vertical="center"/>
      <protection locked="0"/>
    </xf>
    <xf numFmtId="193" fontId="0" fillId="0" borderId="0" xfId="0" applyNumberFormat="1"/>
    <xf numFmtId="193" fontId="10" fillId="0" borderId="0" xfId="0" applyNumberFormat="1" applyFont="1"/>
    <xf numFmtId="3" fontId="10" fillId="0" borderId="0" xfId="0" applyNumberFormat="1" applyFont="1"/>
    <xf numFmtId="10" fontId="3" fillId="0" borderId="24" xfId="20961" applyNumberFormat="1" applyFont="1" applyBorder="1" applyAlignment="1"/>
    <xf numFmtId="0" fontId="9" fillId="0" borderId="3" xfId="17" applyBorder="1" applyAlignment="1" applyProtection="1"/>
    <xf numFmtId="14" fontId="5" fillId="0" borderId="0" xfId="0" applyNumberFormat="1" applyFont="1"/>
    <xf numFmtId="14" fontId="3" fillId="0" borderId="0" xfId="0" applyNumberFormat="1" applyFont="1"/>
    <xf numFmtId="14" fontId="0" fillId="0" borderId="0" xfId="0" applyNumberFormat="1"/>
    <xf numFmtId="164" fontId="3" fillId="0" borderId="133" xfId="7" applyNumberFormat="1" applyFont="1" applyFill="1" applyBorder="1" applyAlignment="1">
      <alignment horizontal="left" vertical="center" wrapText="1"/>
    </xf>
    <xf numFmtId="164" fontId="111" fillId="0" borderId="133" xfId="7" applyNumberFormat="1" applyFont="1" applyFill="1" applyBorder="1" applyAlignment="1">
      <alignment horizontal="left" vertical="center" wrapText="1"/>
    </xf>
    <xf numFmtId="14" fontId="7" fillId="0" borderId="0" xfId="11" applyNumberFormat="1" applyFont="1" applyFill="1" applyBorder="1" applyAlignment="1" applyProtection="1"/>
    <xf numFmtId="0" fontId="24" fillId="0" borderId="135" xfId="0" applyFont="1" applyBorder="1" applyAlignment="1">
      <alignment horizontal="center"/>
    </xf>
    <xf numFmtId="0" fontId="24" fillId="0" borderId="138" xfId="0" applyFont="1" applyBorder="1" applyAlignment="1">
      <alignment wrapText="1"/>
    </xf>
    <xf numFmtId="193" fontId="24" fillId="0" borderId="139" xfId="0" applyNumberFormat="1" applyFont="1" applyBorder="1" applyAlignment="1">
      <alignment vertical="center"/>
    </xf>
    <xf numFmtId="167" fontId="24" fillId="0" borderId="140" xfId="0" applyNumberFormat="1" applyFont="1" applyBorder="1" applyAlignment="1">
      <alignment horizontal="center"/>
    </xf>
    <xf numFmtId="167" fontId="10" fillId="0" borderId="0" xfId="0" applyNumberFormat="1" applyFont="1" applyAlignment="1"/>
    <xf numFmtId="193" fontId="10" fillId="0" borderId="0" xfId="0" applyNumberFormat="1" applyFont="1" applyAlignment="1"/>
    <xf numFmtId="10" fontId="3" fillId="0" borderId="109" xfId="20961" applyNumberFormat="1" applyFont="1" applyFill="1" applyBorder="1" applyAlignment="1">
      <alignment vertical="center"/>
    </xf>
    <xf numFmtId="10" fontId="3" fillId="0" borderId="126" xfId="20961" applyNumberFormat="1" applyFont="1" applyFill="1" applyBorder="1" applyAlignment="1">
      <alignment vertical="center"/>
    </xf>
    <xf numFmtId="164" fontId="3" fillId="3" borderId="113" xfId="7" applyNumberFormat="1" applyFont="1" applyFill="1" applyBorder="1" applyAlignment="1">
      <alignment vertical="center"/>
    </xf>
    <xf numFmtId="164" fontId="3" fillId="3" borderId="24" xfId="7" applyNumberFormat="1" applyFont="1" applyFill="1" applyBorder="1" applyAlignment="1">
      <alignment vertical="center"/>
    </xf>
    <xf numFmtId="164" fontId="27" fillId="37" borderId="0" xfId="7" applyNumberFormat="1" applyFont="1" applyFill="1" applyBorder="1"/>
    <xf numFmtId="164" fontId="3" fillId="0" borderId="57" xfId="7" applyNumberFormat="1" applyFont="1" applyFill="1" applyBorder="1" applyAlignment="1">
      <alignment vertical="center"/>
    </xf>
    <xf numFmtId="164" fontId="3" fillId="0" borderId="69" xfId="7" applyNumberFormat="1" applyFont="1" applyFill="1" applyBorder="1" applyAlignment="1">
      <alignment vertical="center"/>
    </xf>
    <xf numFmtId="164" fontId="3" fillId="0" borderId="115" xfId="7" applyNumberFormat="1" applyFont="1" applyFill="1" applyBorder="1" applyAlignment="1">
      <alignment vertical="center"/>
    </xf>
    <xf numFmtId="164" fontId="3" fillId="0" borderId="116" xfId="7" applyNumberFormat="1" applyFont="1" applyFill="1" applyBorder="1" applyAlignment="1">
      <alignment vertical="center"/>
    </xf>
    <xf numFmtId="164" fontId="3" fillId="0" borderId="133" xfId="7" applyNumberFormat="1" applyFont="1" applyFill="1" applyBorder="1" applyAlignment="1">
      <alignment vertical="center"/>
    </xf>
    <xf numFmtId="164" fontId="3" fillId="0" borderId="26" xfId="7" applyNumberFormat="1" applyFont="1" applyFill="1" applyBorder="1" applyAlignment="1">
      <alignment vertical="center"/>
    </xf>
    <xf numFmtId="164" fontId="3" fillId="0" borderId="28" xfId="7" applyNumberFormat="1" applyFont="1" applyFill="1" applyBorder="1" applyAlignment="1">
      <alignment vertical="center"/>
    </xf>
    <xf numFmtId="164" fontId="3" fillId="0" borderId="27" xfId="7" applyNumberFormat="1" applyFont="1" applyFill="1" applyBorder="1" applyAlignment="1">
      <alignment vertical="center"/>
    </xf>
    <xf numFmtId="164" fontId="3" fillId="0" borderId="0" xfId="0" applyNumberFormat="1" applyFont="1"/>
    <xf numFmtId="164" fontId="3" fillId="0" borderId="30" xfId="7" applyNumberFormat="1" applyFont="1" applyFill="1" applyBorder="1" applyAlignment="1">
      <alignment vertical="center"/>
    </xf>
    <xf numFmtId="164" fontId="3" fillId="0" borderId="21" xfId="7" applyNumberFormat="1" applyFont="1" applyFill="1" applyBorder="1" applyAlignment="1">
      <alignment vertical="center"/>
    </xf>
    <xf numFmtId="164" fontId="3" fillId="0" borderId="111" xfId="7" applyNumberFormat="1" applyFont="1" applyFill="1" applyBorder="1" applyAlignment="1">
      <alignment vertical="center"/>
    </xf>
    <xf numFmtId="164" fontId="3" fillId="0" borderId="124" xfId="7" applyNumberFormat="1" applyFont="1" applyFill="1" applyBorder="1" applyAlignment="1">
      <alignment vertical="center"/>
    </xf>
    <xf numFmtId="164" fontId="3" fillId="0" borderId="23" xfId="7" applyNumberFormat="1" applyFont="1" applyBorder="1" applyAlignment="1"/>
    <xf numFmtId="164" fontId="3" fillId="36" borderId="27" xfId="7" applyNumberFormat="1" applyFont="1" applyFill="1" applyBorder="1"/>
    <xf numFmtId="193" fontId="8" fillId="0" borderId="115" xfId="0" applyNumberFormat="1" applyFont="1" applyFill="1" applyBorder="1" applyAlignment="1" applyProtection="1">
      <alignment horizontal="right"/>
    </xf>
    <xf numFmtId="9" fontId="3" fillId="36" borderId="26" xfId="20961" applyNumberFormat="1" applyFont="1" applyFill="1" applyBorder="1"/>
    <xf numFmtId="0" fontId="114" fillId="0" borderId="0" xfId="0" applyFont="1" applyFill="1"/>
    <xf numFmtId="0" fontId="105" fillId="0" borderId="71" xfId="0" applyFont="1" applyBorder="1" applyAlignment="1">
      <alignment horizontal="left" vertical="center" wrapText="1"/>
    </xf>
    <xf numFmtId="0" fontId="105" fillId="0" borderId="70" xfId="0" applyFont="1" applyBorder="1" applyAlignment="1">
      <alignment horizontal="left" vertical="center" wrapText="1"/>
    </xf>
    <xf numFmtId="0" fontId="7" fillId="0" borderId="30" xfId="0" applyFont="1" applyFill="1" applyBorder="1" applyAlignment="1" applyProtection="1">
      <alignment horizontal="center"/>
    </xf>
    <xf numFmtId="0" fontId="7" fillId="0" borderId="31" xfId="0" applyFont="1" applyFill="1" applyBorder="1" applyAlignment="1" applyProtection="1">
      <alignment horizontal="center"/>
    </xf>
    <xf numFmtId="0" fontId="7" fillId="0" borderId="33" xfId="0" applyFont="1" applyFill="1" applyBorder="1" applyAlignment="1" applyProtection="1">
      <alignment horizontal="center"/>
    </xf>
    <xf numFmtId="0" fontId="7" fillId="0" borderId="32" xfId="0" applyFont="1" applyFill="1" applyBorder="1" applyAlignment="1" applyProtection="1">
      <alignment horizontal="center"/>
    </xf>
    <xf numFmtId="0" fontId="4" fillId="0" borderId="4" xfId="0" applyFont="1" applyBorder="1" applyAlignment="1">
      <alignment horizontal="center" vertical="center"/>
    </xf>
    <xf numFmtId="0" fontId="4" fillId="0" borderId="74" xfId="0" applyFont="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0" xfId="0" applyFont="1" applyFill="1" applyBorder="1" applyAlignment="1" applyProtection="1">
      <alignment horizontal="center"/>
    </xf>
    <xf numFmtId="0" fontId="8" fillId="0" borderId="21" xfId="0" applyFont="1" applyFill="1" applyBorder="1" applyAlignment="1" applyProtection="1">
      <alignment horizontal="center"/>
    </xf>
    <xf numFmtId="0" fontId="8" fillId="0" borderId="30" xfId="0" applyFont="1" applyBorder="1" applyAlignment="1">
      <alignment horizontal="center" wrapText="1"/>
    </xf>
    <xf numFmtId="0" fontId="7" fillId="0" borderId="32" xfId="0" applyFont="1" applyBorder="1" applyAlignment="1">
      <alignment horizontal="center"/>
    </xf>
    <xf numFmtId="0" fontId="11" fillId="0" borderId="3" xfId="0" applyFont="1" applyBorder="1" applyAlignment="1">
      <alignment wrapText="1"/>
    </xf>
    <xf numFmtId="0" fontId="3" fillId="0" borderId="23" xfId="0" applyFont="1" applyBorder="1" applyAlignment="1"/>
    <xf numFmtId="0" fontId="8" fillId="0" borderId="8" xfId="0" applyFont="1" applyBorder="1" applyAlignment="1">
      <alignment horizontal="center" wrapText="1"/>
    </xf>
    <xf numFmtId="0" fontId="7" fillId="0" borderId="24" xfId="0" applyFont="1" applyBorder="1" applyAlignment="1">
      <alignment horizontal="center"/>
    </xf>
    <xf numFmtId="0" fontId="8" fillId="0" borderId="8" xfId="0" applyFont="1" applyBorder="1" applyAlignment="1">
      <alignment horizontal="center" vertical="center" wrapText="1"/>
    </xf>
    <xf numFmtId="0" fontId="8" fillId="0" borderId="24" xfId="0" applyFont="1" applyBorder="1" applyAlignment="1">
      <alignment horizontal="center" vertical="center" wrapText="1"/>
    </xf>
    <xf numFmtId="0" fontId="3" fillId="0" borderId="115" xfId="0" applyFont="1" applyFill="1" applyBorder="1" applyAlignment="1">
      <alignment horizontal="center" vertical="center" wrapText="1"/>
    </xf>
    <xf numFmtId="0" fontId="3" fillId="0" borderId="116" xfId="0" applyFont="1" applyFill="1" applyBorder="1" applyAlignment="1">
      <alignment horizontal="center"/>
    </xf>
    <xf numFmtId="0" fontId="3" fillId="0" borderId="24" xfId="0" applyFont="1" applyFill="1" applyBorder="1" applyAlignment="1">
      <alignment horizontal="center"/>
    </xf>
    <xf numFmtId="0" fontId="4" fillId="36" borderId="137" xfId="0" applyFont="1" applyFill="1" applyBorder="1" applyAlignment="1">
      <alignment horizontal="center" vertical="center" wrapText="1"/>
    </xf>
    <xf numFmtId="0" fontId="4" fillId="36" borderId="33" xfId="0" applyFont="1" applyFill="1" applyBorder="1" applyAlignment="1">
      <alignment horizontal="center" vertical="center" wrapText="1"/>
    </xf>
    <xf numFmtId="0" fontId="4" fillId="36" borderId="134" xfId="0" applyFont="1" applyFill="1" applyBorder="1" applyAlignment="1">
      <alignment horizontal="center" vertical="center" wrapText="1"/>
    </xf>
    <xf numFmtId="0" fontId="4" fillId="36" borderId="114" xfId="0" applyFont="1" applyFill="1" applyBorder="1" applyAlignment="1">
      <alignment horizontal="center" vertical="center" wrapText="1"/>
    </xf>
    <xf numFmtId="0" fontId="102" fillId="3" borderId="72" xfId="13" applyFont="1" applyFill="1" applyBorder="1" applyAlignment="1" applyProtection="1">
      <alignment horizontal="center" vertical="center" wrapText="1"/>
      <protection locked="0"/>
    </xf>
    <xf numFmtId="0" fontId="102" fillId="3" borderId="69" xfId="13" applyFont="1" applyFill="1" applyBorder="1" applyAlignment="1" applyProtection="1">
      <alignment horizontal="center" vertical="center" wrapText="1"/>
      <protection locked="0"/>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13" fillId="3" borderId="19" xfId="1" applyNumberFormat="1" applyFont="1" applyFill="1" applyBorder="1" applyAlignment="1" applyProtection="1">
      <alignment horizontal="center"/>
      <protection locked="0"/>
    </xf>
    <xf numFmtId="164" fontId="13" fillId="3" borderId="20" xfId="1" applyNumberFormat="1" applyFont="1" applyFill="1" applyBorder="1" applyAlignment="1" applyProtection="1">
      <alignment horizontal="center"/>
      <protection locked="0"/>
    </xf>
    <xf numFmtId="164" fontId="13" fillId="3" borderId="21" xfId="1" applyNumberFormat="1" applyFont="1" applyFill="1" applyBorder="1" applyAlignment="1" applyProtection="1">
      <alignment horizontal="center"/>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164" fontId="13" fillId="0" borderId="106" xfId="1" applyNumberFormat="1" applyFont="1" applyFill="1" applyBorder="1" applyAlignment="1" applyProtection="1">
      <alignment horizontal="center" vertical="center" wrapText="1"/>
      <protection locked="0"/>
    </xf>
    <xf numFmtId="164" fontId="13" fillId="0" borderId="107" xfId="1"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12" fillId="0" borderId="58" xfId="0" applyFont="1" applyFill="1" applyBorder="1" applyAlignment="1">
      <alignment horizontal="left" vertical="center"/>
    </xf>
    <xf numFmtId="0" fontId="12" fillId="0" borderId="59" xfId="0" applyFont="1" applyFill="1" applyBorder="1" applyAlignment="1">
      <alignment horizontal="left" vertical="center"/>
    </xf>
    <xf numFmtId="0" fontId="106" fillId="0" borderId="98" xfId="0" applyFont="1" applyFill="1" applyBorder="1" applyAlignment="1">
      <alignment horizontal="center" vertical="center"/>
    </xf>
    <xf numFmtId="0" fontId="106" fillId="0" borderId="75" xfId="0" applyFont="1" applyFill="1" applyBorder="1" applyAlignment="1">
      <alignment horizontal="center" vertical="center"/>
    </xf>
    <xf numFmtId="0" fontId="106" fillId="0" borderId="76" xfId="0" applyFont="1" applyFill="1" applyBorder="1" applyAlignment="1">
      <alignment horizontal="center" vertical="center"/>
    </xf>
    <xf numFmtId="0" fontId="106" fillId="0" borderId="77" xfId="0" applyFont="1" applyFill="1" applyBorder="1" applyAlignment="1">
      <alignment horizontal="center" vertical="center"/>
    </xf>
    <xf numFmtId="0" fontId="107" fillId="0" borderId="3" xfId="0" applyFont="1" applyFill="1" applyBorder="1" applyAlignment="1">
      <alignment horizontal="left" vertical="center" wrapText="1"/>
    </xf>
    <xf numFmtId="0" fontId="106" fillId="76" borderId="78" xfId="0" applyFont="1" applyFill="1" applyBorder="1" applyAlignment="1">
      <alignment horizontal="center" vertical="center" wrapText="1"/>
    </xf>
    <xf numFmtId="0" fontId="106" fillId="76" borderId="79" xfId="0" applyFont="1" applyFill="1" applyBorder="1" applyAlignment="1">
      <alignment horizontal="center" vertical="center" wrapText="1"/>
    </xf>
    <xf numFmtId="0" fontId="106" fillId="76" borderId="80" xfId="0" applyFont="1" applyFill="1" applyBorder="1" applyAlignment="1">
      <alignment horizontal="center" vertical="center" wrapText="1"/>
    </xf>
    <xf numFmtId="0" fontId="107" fillId="0" borderId="57"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8"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107" fillId="3" borderId="8" xfId="0" applyFont="1" applyFill="1" applyBorder="1" applyAlignment="1">
      <alignment vertical="center" wrapText="1"/>
    </xf>
    <xf numFmtId="0" fontId="107" fillId="3" borderId="10" xfId="0" applyFont="1" applyFill="1" applyBorder="1" applyAlignment="1">
      <alignment vertical="center" wrapText="1"/>
    </xf>
    <xf numFmtId="0" fontId="107" fillId="0" borderId="8" xfId="0" applyFont="1" applyFill="1" applyBorder="1" applyAlignment="1">
      <alignment horizontal="left"/>
    </xf>
    <xf numFmtId="0" fontId="107" fillId="0" borderId="10" xfId="0" applyFont="1" applyFill="1" applyBorder="1" applyAlignment="1">
      <alignment horizontal="left"/>
    </xf>
    <xf numFmtId="0" fontId="107" fillId="0" borderId="85" xfId="0" applyFont="1" applyFill="1" applyBorder="1" applyAlignment="1">
      <alignment horizontal="left" vertical="center" wrapText="1"/>
    </xf>
    <xf numFmtId="0" fontId="107" fillId="0" borderId="86" xfId="0" applyFont="1" applyFill="1" applyBorder="1" applyAlignment="1">
      <alignment horizontal="left" vertical="center" wrapText="1"/>
    </xf>
    <xf numFmtId="0" fontId="107" fillId="0" borderId="57" xfId="0" applyFont="1" applyFill="1" applyBorder="1" applyAlignment="1">
      <alignment vertical="center" wrapText="1"/>
    </xf>
    <xf numFmtId="0" fontId="107" fillId="0" borderId="11" xfId="0" applyFont="1" applyFill="1" applyBorder="1" applyAlignment="1">
      <alignment vertical="center" wrapText="1"/>
    </xf>
    <xf numFmtId="0" fontId="107" fillId="0" borderId="8" xfId="0" applyFont="1" applyFill="1" applyBorder="1" applyAlignment="1">
      <alignment vertical="center" wrapText="1"/>
    </xf>
    <xf numFmtId="0" fontId="107" fillId="0" borderId="10" xfId="0" applyFont="1" applyFill="1" applyBorder="1" applyAlignment="1">
      <alignment vertical="center" wrapText="1"/>
    </xf>
    <xf numFmtId="0" fontId="107" fillId="3" borderId="82" xfId="0" applyFont="1" applyFill="1" applyBorder="1" applyAlignment="1">
      <alignment horizontal="left" vertical="center" wrapText="1"/>
    </xf>
    <xf numFmtId="0" fontId="107" fillId="3" borderId="83" xfId="0" applyFont="1" applyFill="1" applyBorder="1" applyAlignment="1">
      <alignment horizontal="left" vertical="center" wrapText="1"/>
    </xf>
    <xf numFmtId="0" fontId="107" fillId="0" borderId="82" xfId="0" applyFont="1" applyFill="1" applyBorder="1" applyAlignment="1">
      <alignment vertical="center" wrapText="1"/>
    </xf>
    <xf numFmtId="0" fontId="107" fillId="0" borderId="83" xfId="0" applyFont="1" applyFill="1" applyBorder="1" applyAlignment="1">
      <alignment vertical="center" wrapText="1"/>
    </xf>
    <xf numFmtId="0" fontId="107" fillId="0" borderId="82" xfId="0" applyFont="1" applyFill="1" applyBorder="1" applyAlignment="1">
      <alignment horizontal="left" vertical="center" wrapText="1"/>
    </xf>
    <xf numFmtId="0" fontId="107" fillId="0" borderId="83" xfId="0" applyFont="1" applyFill="1" applyBorder="1" applyAlignment="1">
      <alignment horizontal="left" vertical="center" wrapText="1"/>
    </xf>
    <xf numFmtId="0" fontId="106" fillId="76" borderId="87"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88" xfId="0" applyFont="1" applyFill="1" applyBorder="1" applyAlignment="1">
      <alignment horizontal="center" vertical="center" wrapText="1"/>
    </xf>
    <xf numFmtId="0" fontId="107" fillId="3" borderId="8" xfId="0" applyFont="1" applyFill="1" applyBorder="1" applyAlignment="1">
      <alignment horizontal="left" vertical="center" wrapText="1"/>
    </xf>
    <xf numFmtId="0" fontId="107" fillId="3" borderId="10" xfId="0" applyFont="1" applyFill="1" applyBorder="1" applyAlignment="1">
      <alignment horizontal="left" vertical="center" wrapText="1"/>
    </xf>
    <xf numFmtId="0" fontId="106" fillId="76" borderId="130" xfId="0" applyFont="1" applyFill="1" applyBorder="1" applyAlignment="1">
      <alignment horizontal="center" vertical="center" wrapText="1"/>
    </xf>
    <xf numFmtId="0" fontId="106" fillId="76" borderId="131" xfId="0" applyFont="1" applyFill="1" applyBorder="1" applyAlignment="1">
      <alignment horizontal="center" vertical="center" wrapText="1"/>
    </xf>
    <xf numFmtId="0" fontId="106" fillId="76" borderId="132" xfId="0" applyFont="1" applyFill="1" applyBorder="1" applyAlignment="1">
      <alignment horizontal="center" vertical="center" wrapText="1"/>
    </xf>
    <xf numFmtId="49" fontId="107" fillId="0" borderId="93" xfId="0" applyNumberFormat="1" applyFont="1" applyFill="1" applyBorder="1" applyAlignment="1">
      <alignment horizontal="left" vertical="center" wrapText="1"/>
    </xf>
    <xf numFmtId="49" fontId="107" fillId="0" borderId="94" xfId="0" applyNumberFormat="1" applyFont="1" applyFill="1" applyBorder="1" applyAlignment="1">
      <alignment horizontal="left" vertical="center" wrapText="1"/>
    </xf>
    <xf numFmtId="0" fontId="106" fillId="76" borderId="103" xfId="0" applyFont="1" applyFill="1" applyBorder="1" applyAlignment="1">
      <alignment horizontal="center" vertical="center"/>
    </xf>
    <xf numFmtId="0" fontId="106" fillId="76" borderId="104" xfId="0" applyFont="1" applyFill="1" applyBorder="1" applyAlignment="1">
      <alignment horizontal="center" vertical="center"/>
    </xf>
    <xf numFmtId="0" fontId="106" fillId="76" borderId="105" xfId="0" applyFont="1" applyFill="1" applyBorder="1" applyAlignment="1">
      <alignment horizontal="center" vertical="center"/>
    </xf>
    <xf numFmtId="0" fontId="107" fillId="0" borderId="116" xfId="0" applyFont="1" applyFill="1" applyBorder="1" applyAlignment="1">
      <alignment horizontal="left" vertical="center" wrapText="1"/>
    </xf>
    <xf numFmtId="0" fontId="107" fillId="0" borderId="114" xfId="0" applyFont="1" applyFill="1" applyBorder="1" applyAlignment="1">
      <alignment horizontal="left" vertical="center" wrapText="1"/>
    </xf>
    <xf numFmtId="0" fontId="106" fillId="0" borderId="100" xfId="0" applyFont="1" applyFill="1" applyBorder="1" applyAlignment="1">
      <alignment horizontal="center" vertical="center"/>
    </xf>
    <xf numFmtId="0" fontId="107" fillId="0" borderId="93" xfId="0" applyFont="1" applyFill="1" applyBorder="1" applyAlignment="1">
      <alignment horizontal="left" vertical="center"/>
    </xf>
    <xf numFmtId="0" fontId="107" fillId="0" borderId="94" xfId="0" applyFont="1" applyFill="1" applyBorder="1" applyAlignment="1">
      <alignment horizontal="left" vertical="center"/>
    </xf>
    <xf numFmtId="0" fontId="107" fillId="0" borderId="96" xfId="0" applyFont="1" applyFill="1" applyBorder="1" applyAlignment="1">
      <alignment horizontal="left" vertical="center" wrapText="1"/>
    </xf>
    <xf numFmtId="0" fontId="107" fillId="0" borderId="97" xfId="0" applyFont="1" applyFill="1" applyBorder="1" applyAlignment="1">
      <alignment horizontal="left" vertical="center" wrapText="1"/>
    </xf>
    <xf numFmtId="0" fontId="107" fillId="0" borderId="92" xfId="0" applyFont="1" applyFill="1" applyBorder="1" applyAlignment="1">
      <alignment horizontal="left" vertical="center" wrapText="1"/>
    </xf>
    <xf numFmtId="0" fontId="107" fillId="0" borderId="101"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6" fillId="76" borderId="91" xfId="0" applyFont="1" applyFill="1" applyBorder="1" applyAlignment="1">
      <alignment horizontal="center" vertical="center" wrapText="1"/>
    </xf>
    <xf numFmtId="0" fontId="106" fillId="0" borderId="102" xfId="0" applyFont="1" applyFill="1" applyBorder="1" applyAlignment="1">
      <alignment horizontal="center" vertical="center"/>
    </xf>
    <xf numFmtId="0" fontId="106" fillId="0" borderId="103" xfId="0" applyFont="1" applyFill="1" applyBorder="1" applyAlignment="1">
      <alignment horizontal="center" vertical="center"/>
    </xf>
    <xf numFmtId="0" fontId="106" fillId="0" borderId="104" xfId="0" applyFont="1" applyFill="1" applyBorder="1" applyAlignment="1">
      <alignment horizontal="center" vertical="center"/>
    </xf>
    <xf numFmtId="0" fontId="106" fillId="0" borderId="105" xfId="0" applyFont="1" applyFill="1" applyBorder="1" applyAlignment="1">
      <alignment horizontal="center" vertical="center"/>
    </xf>
    <xf numFmtId="0" fontId="107" fillId="0" borderId="95" xfId="0" applyFont="1" applyFill="1" applyBorder="1" applyAlignment="1">
      <alignment horizontal="left" vertical="center" wrapText="1"/>
    </xf>
    <xf numFmtId="0" fontId="107" fillId="78" borderId="8" xfId="0" applyFont="1" applyFill="1" applyBorder="1" applyAlignment="1">
      <alignment vertical="center" wrapText="1"/>
    </xf>
    <xf numFmtId="0" fontId="107" fillId="78" borderId="10" xfId="0" applyFont="1" applyFill="1" applyBorder="1" applyAlignment="1">
      <alignment vertical="center" wrapText="1"/>
    </xf>
  </cellXfs>
  <cellStyles count="2141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bcbank.com.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12" sqref="C12"/>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7"/>
      <c r="B1" s="190" t="s">
        <v>294</v>
      </c>
      <c r="C1" s="95"/>
    </row>
    <row r="2" spans="1:3" s="187" customFormat="1" ht="15.75">
      <c r="A2" s="257">
        <v>1</v>
      </c>
      <c r="B2" s="188" t="s">
        <v>295</v>
      </c>
      <c r="C2" s="185" t="s">
        <v>881</v>
      </c>
    </row>
    <row r="3" spans="1:3" s="187" customFormat="1" ht="15.75">
      <c r="A3" s="257">
        <v>2</v>
      </c>
      <c r="B3" s="189" t="s">
        <v>296</v>
      </c>
      <c r="C3" s="185" t="s">
        <v>873</v>
      </c>
    </row>
    <row r="4" spans="1:3" s="187" customFormat="1" ht="15.75">
      <c r="A4" s="257">
        <v>3</v>
      </c>
      <c r="B4" s="189" t="s">
        <v>297</v>
      </c>
      <c r="C4" s="185" t="s">
        <v>875</v>
      </c>
    </row>
    <row r="5" spans="1:3" s="187" customFormat="1" ht="15.75">
      <c r="A5" s="258">
        <v>4</v>
      </c>
      <c r="B5" s="192" t="s">
        <v>298</v>
      </c>
      <c r="C5" s="481" t="s">
        <v>882</v>
      </c>
    </row>
    <row r="6" spans="1:3" s="191" customFormat="1" ht="65.25" customHeight="1">
      <c r="A6" s="517" t="s">
        <v>797</v>
      </c>
      <c r="B6" s="518"/>
      <c r="C6" s="518"/>
    </row>
    <row r="7" spans="1:3">
      <c r="A7" s="456" t="s">
        <v>649</v>
      </c>
      <c r="B7" s="457" t="s">
        <v>299</v>
      </c>
    </row>
    <row r="8" spans="1:3">
      <c r="A8" s="458">
        <v>1</v>
      </c>
      <c r="B8" s="454" t="s">
        <v>266</v>
      </c>
    </row>
    <row r="9" spans="1:3">
      <c r="A9" s="458">
        <v>2</v>
      </c>
      <c r="B9" s="454" t="s">
        <v>300</v>
      </c>
    </row>
    <row r="10" spans="1:3">
      <c r="A10" s="458">
        <v>3</v>
      </c>
      <c r="B10" s="454" t="s">
        <v>301</v>
      </c>
    </row>
    <row r="11" spans="1:3">
      <c r="A11" s="458">
        <v>4</v>
      </c>
      <c r="B11" s="454" t="s">
        <v>302</v>
      </c>
      <c r="C11" s="186"/>
    </row>
    <row r="12" spans="1:3">
      <c r="A12" s="458">
        <v>5</v>
      </c>
      <c r="B12" s="454" t="s">
        <v>230</v>
      </c>
    </row>
    <row r="13" spans="1:3">
      <c r="A13" s="458">
        <v>6</v>
      </c>
      <c r="B13" s="459" t="s">
        <v>191</v>
      </c>
    </row>
    <row r="14" spans="1:3">
      <c r="A14" s="458">
        <v>7</v>
      </c>
      <c r="B14" s="454" t="s">
        <v>303</v>
      </c>
    </row>
    <row r="15" spans="1:3">
      <c r="A15" s="458">
        <v>8</v>
      </c>
      <c r="B15" s="454" t="s">
        <v>307</v>
      </c>
    </row>
    <row r="16" spans="1:3">
      <c r="A16" s="458">
        <v>9</v>
      </c>
      <c r="B16" s="454" t="s">
        <v>94</v>
      </c>
    </row>
    <row r="17" spans="1:2">
      <c r="A17" s="460" t="s">
        <v>862</v>
      </c>
      <c r="B17" s="454" t="s">
        <v>839</v>
      </c>
    </row>
    <row r="18" spans="1:2">
      <c r="A18" s="458">
        <v>10</v>
      </c>
      <c r="B18" s="454" t="s">
        <v>310</v>
      </c>
    </row>
    <row r="19" spans="1:2">
      <c r="A19" s="458">
        <v>11</v>
      </c>
      <c r="B19" s="459" t="s">
        <v>290</v>
      </c>
    </row>
    <row r="20" spans="1:2">
      <c r="A20" s="458">
        <v>12</v>
      </c>
      <c r="B20" s="459" t="s">
        <v>287</v>
      </c>
    </row>
    <row r="21" spans="1:2">
      <c r="A21" s="458">
        <v>13</v>
      </c>
      <c r="B21" s="461" t="s">
        <v>769</v>
      </c>
    </row>
    <row r="22" spans="1:2">
      <c r="A22" s="458">
        <v>14</v>
      </c>
      <c r="B22" s="462" t="s">
        <v>827</v>
      </c>
    </row>
    <row r="23" spans="1:2">
      <c r="A23" s="463">
        <v>15</v>
      </c>
      <c r="B23" s="459" t="s">
        <v>83</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C23" sqref="C23"/>
    </sheetView>
  </sheetViews>
  <sheetFormatPr defaultRowHeight="15"/>
  <cols>
    <col min="1" max="1" width="9.5703125" style="5" bestFit="1" customWidth="1"/>
    <col min="2" max="2" width="132.42578125" style="2" customWidth="1"/>
    <col min="3" max="3" width="18.42578125" style="2" customWidth="1"/>
  </cols>
  <sheetData>
    <row r="1" spans="1:6" ht="15.75">
      <c r="A1" s="15" t="s">
        <v>231</v>
      </c>
      <c r="B1" t="s">
        <v>881</v>
      </c>
      <c r="D1" s="2"/>
      <c r="E1" s="2"/>
      <c r="F1" s="2"/>
    </row>
    <row r="2" spans="1:6" s="19" customFormat="1" ht="15.75" customHeight="1">
      <c r="A2" s="19" t="s">
        <v>232</v>
      </c>
      <c r="B2" s="484">
        <f>'1. key ratios'!B2</f>
        <v>43281</v>
      </c>
    </row>
    <row r="3" spans="1:6" s="19" customFormat="1" ht="15.75" customHeight="1"/>
    <row r="4" spans="1:6" ht="15.75" thickBot="1">
      <c r="A4" s="5" t="s">
        <v>658</v>
      </c>
      <c r="B4" s="62" t="s">
        <v>94</v>
      </c>
    </row>
    <row r="5" spans="1:6">
      <c r="A5" s="141" t="s">
        <v>32</v>
      </c>
      <c r="B5" s="142"/>
      <c r="C5" s="143" t="s">
        <v>33</v>
      </c>
    </row>
    <row r="6" spans="1:6">
      <c r="A6" s="144">
        <v>1</v>
      </c>
      <c r="B6" s="85" t="s">
        <v>34</v>
      </c>
      <c r="C6" s="314">
        <f>SUM(C7:C11)</f>
        <v>1646950977.1117702</v>
      </c>
      <c r="E6" s="477"/>
      <c r="F6" s="477"/>
    </row>
    <row r="7" spans="1:6">
      <c r="A7" s="144">
        <v>2</v>
      </c>
      <c r="B7" s="82" t="s">
        <v>35</v>
      </c>
      <c r="C7" s="315">
        <v>21015907.600000001</v>
      </c>
      <c r="E7" s="477"/>
      <c r="F7" s="477"/>
    </row>
    <row r="8" spans="1:6">
      <c r="A8" s="144">
        <v>3</v>
      </c>
      <c r="B8" s="76" t="s">
        <v>36</v>
      </c>
      <c r="C8" s="315">
        <v>521190198.81999999</v>
      </c>
      <c r="E8" s="477"/>
      <c r="F8" s="477"/>
    </row>
    <row r="9" spans="1:6">
      <c r="A9" s="144">
        <v>4</v>
      </c>
      <c r="B9" s="76" t="s">
        <v>37</v>
      </c>
      <c r="C9" s="315">
        <v>64889518.829999998</v>
      </c>
      <c r="E9" s="477"/>
      <c r="F9" s="477"/>
    </row>
    <row r="10" spans="1:6">
      <c r="A10" s="144">
        <v>5</v>
      </c>
      <c r="B10" s="76" t="s">
        <v>38</v>
      </c>
      <c r="C10" s="315">
        <v>15457384.380000001</v>
      </c>
      <c r="E10" s="477"/>
      <c r="F10" s="477"/>
    </row>
    <row r="11" spans="1:6">
      <c r="A11" s="144">
        <v>6</v>
      </c>
      <c r="B11" s="83" t="s">
        <v>39</v>
      </c>
      <c r="C11" s="315">
        <v>1024397967.48177</v>
      </c>
      <c r="E11" s="477"/>
      <c r="F11" s="477"/>
    </row>
    <row r="12" spans="1:6" s="4" customFormat="1">
      <c r="A12" s="144">
        <v>7</v>
      </c>
      <c r="B12" s="85" t="s">
        <v>40</v>
      </c>
      <c r="C12" s="316">
        <f>SUM(C13:C27)</f>
        <v>193753230.29000002</v>
      </c>
      <c r="D12"/>
      <c r="E12" s="477"/>
      <c r="F12" s="477"/>
    </row>
    <row r="13" spans="1:6" s="4" customFormat="1">
      <c r="A13" s="144">
        <v>8</v>
      </c>
      <c r="B13" s="84" t="s">
        <v>41</v>
      </c>
      <c r="C13" s="317">
        <v>64889518.829999998</v>
      </c>
      <c r="D13"/>
      <c r="E13" s="477"/>
      <c r="F13" s="477"/>
    </row>
    <row r="14" spans="1:6" s="4" customFormat="1" ht="25.5">
      <c r="A14" s="144">
        <v>9</v>
      </c>
      <c r="B14" s="77" t="s">
        <v>42</v>
      </c>
      <c r="C14" s="317">
        <v>0</v>
      </c>
      <c r="D14"/>
      <c r="E14" s="477"/>
      <c r="F14" s="477"/>
    </row>
    <row r="15" spans="1:6" s="4" customFormat="1">
      <c r="A15" s="144">
        <v>10</v>
      </c>
      <c r="B15" s="78" t="s">
        <v>43</v>
      </c>
      <c r="C15" s="317">
        <v>107583877.34</v>
      </c>
      <c r="D15"/>
      <c r="E15" s="477"/>
      <c r="F15" s="477"/>
    </row>
    <row r="16" spans="1:6" s="4" customFormat="1">
      <c r="A16" s="144">
        <v>11</v>
      </c>
      <c r="B16" s="79" t="s">
        <v>44</v>
      </c>
      <c r="C16" s="317">
        <v>0</v>
      </c>
      <c r="D16"/>
      <c r="E16" s="477"/>
      <c r="F16" s="477"/>
    </row>
    <row r="17" spans="1:6" s="4" customFormat="1">
      <c r="A17" s="144">
        <v>12</v>
      </c>
      <c r="B17" s="78" t="s">
        <v>45</v>
      </c>
      <c r="C17" s="317">
        <v>0</v>
      </c>
      <c r="D17"/>
      <c r="E17" s="477"/>
      <c r="F17" s="477"/>
    </row>
    <row r="18" spans="1:6" s="4" customFormat="1">
      <c r="A18" s="144">
        <v>13</v>
      </c>
      <c r="B18" s="78" t="s">
        <v>46</v>
      </c>
      <c r="C18" s="317">
        <v>0</v>
      </c>
      <c r="D18"/>
      <c r="E18" s="477"/>
      <c r="F18" s="477"/>
    </row>
    <row r="19" spans="1:6" s="4" customFormat="1">
      <c r="A19" s="144">
        <v>14</v>
      </c>
      <c r="B19" s="78" t="s">
        <v>47</v>
      </c>
      <c r="C19" s="317">
        <v>0</v>
      </c>
      <c r="D19"/>
      <c r="E19" s="477"/>
      <c r="F19" s="477"/>
    </row>
    <row r="20" spans="1:6" s="4" customFormat="1" ht="25.5">
      <c r="A20" s="144">
        <v>15</v>
      </c>
      <c r="B20" s="78" t="s">
        <v>48</v>
      </c>
      <c r="C20" s="317">
        <v>0</v>
      </c>
      <c r="D20"/>
      <c r="E20" s="477"/>
      <c r="F20" s="477"/>
    </row>
    <row r="21" spans="1:6" s="4" customFormat="1" ht="25.5">
      <c r="A21" s="144">
        <v>16</v>
      </c>
      <c r="B21" s="77" t="s">
        <v>49</v>
      </c>
      <c r="C21" s="317">
        <v>0</v>
      </c>
      <c r="D21"/>
      <c r="E21" s="477"/>
      <c r="F21" s="477"/>
    </row>
    <row r="22" spans="1:6" s="4" customFormat="1">
      <c r="A22" s="144">
        <v>17</v>
      </c>
      <c r="B22" s="145" t="s">
        <v>50</v>
      </c>
      <c r="C22" s="317">
        <v>21279834.120000001</v>
      </c>
      <c r="D22"/>
      <c r="E22" s="477"/>
      <c r="F22" s="477"/>
    </row>
    <row r="23" spans="1:6" s="4" customFormat="1" ht="25.5">
      <c r="A23" s="144">
        <v>18</v>
      </c>
      <c r="B23" s="77" t="s">
        <v>51</v>
      </c>
      <c r="C23" s="317">
        <v>0</v>
      </c>
      <c r="D23"/>
      <c r="E23" s="477"/>
      <c r="F23" s="477"/>
    </row>
    <row r="24" spans="1:6" s="4" customFormat="1" ht="25.5">
      <c r="A24" s="144">
        <v>19</v>
      </c>
      <c r="B24" s="77" t="s">
        <v>52</v>
      </c>
      <c r="C24" s="317">
        <v>0</v>
      </c>
      <c r="D24"/>
      <c r="E24" s="477"/>
      <c r="F24" s="477"/>
    </row>
    <row r="25" spans="1:6" s="4" customFormat="1" ht="25.5">
      <c r="A25" s="144">
        <v>20</v>
      </c>
      <c r="B25" s="80" t="s">
        <v>53</v>
      </c>
      <c r="C25" s="317">
        <v>0</v>
      </c>
      <c r="D25"/>
      <c r="E25" s="477"/>
      <c r="F25" s="477"/>
    </row>
    <row r="26" spans="1:6" s="4" customFormat="1">
      <c r="A26" s="144">
        <v>21</v>
      </c>
      <c r="B26" s="80" t="s">
        <v>54</v>
      </c>
      <c r="C26" s="317">
        <v>0</v>
      </c>
      <c r="D26"/>
      <c r="E26" s="477"/>
      <c r="F26" s="477"/>
    </row>
    <row r="27" spans="1:6" s="4" customFormat="1" ht="25.5">
      <c r="A27" s="144">
        <v>22</v>
      </c>
      <c r="B27" s="80" t="s">
        <v>55</v>
      </c>
      <c r="C27" s="317">
        <v>0</v>
      </c>
      <c r="D27"/>
      <c r="E27" s="477"/>
      <c r="F27" s="477"/>
    </row>
    <row r="28" spans="1:6" s="4" customFormat="1">
      <c r="A28" s="144">
        <v>23</v>
      </c>
      <c r="B28" s="86" t="s">
        <v>29</v>
      </c>
      <c r="C28" s="316">
        <f>C6-C12</f>
        <v>1453197746.8217702</v>
      </c>
      <c r="D28"/>
      <c r="E28" s="477"/>
      <c r="F28" s="477"/>
    </row>
    <row r="29" spans="1:6" s="4" customFormat="1">
      <c r="A29" s="146"/>
      <c r="B29" s="81"/>
      <c r="C29" s="317"/>
      <c r="D29"/>
      <c r="E29" s="477"/>
      <c r="F29" s="477"/>
    </row>
    <row r="30" spans="1:6" s="4" customFormat="1">
      <c r="A30" s="146">
        <v>24</v>
      </c>
      <c r="B30" s="86" t="s">
        <v>56</v>
      </c>
      <c r="C30" s="316">
        <f>C31+C34</f>
        <v>45659200</v>
      </c>
      <c r="D30"/>
      <c r="E30" s="477"/>
      <c r="F30" s="477"/>
    </row>
    <row r="31" spans="1:6" s="4" customFormat="1">
      <c r="A31" s="146">
        <v>25</v>
      </c>
      <c r="B31" s="76" t="s">
        <v>57</v>
      </c>
      <c r="C31" s="318">
        <f>C32+C33</f>
        <v>45659200</v>
      </c>
      <c r="D31"/>
      <c r="E31" s="477"/>
      <c r="F31" s="477"/>
    </row>
    <row r="32" spans="1:6" s="4" customFormat="1">
      <c r="A32" s="146">
        <v>26</v>
      </c>
      <c r="B32" s="183" t="s">
        <v>58</v>
      </c>
      <c r="C32" s="317">
        <v>0</v>
      </c>
      <c r="D32"/>
      <c r="E32" s="477"/>
      <c r="F32" s="477"/>
    </row>
    <row r="33" spans="1:6" s="4" customFormat="1">
      <c r="A33" s="146">
        <v>27</v>
      </c>
      <c r="B33" s="183" t="s">
        <v>59</v>
      </c>
      <c r="C33" s="317">
        <v>45659200</v>
      </c>
      <c r="D33"/>
      <c r="E33" s="477"/>
      <c r="F33" s="477"/>
    </row>
    <row r="34" spans="1:6" s="4" customFormat="1">
      <c r="A34" s="146">
        <v>28</v>
      </c>
      <c r="B34" s="76" t="s">
        <v>60</v>
      </c>
      <c r="C34" s="317">
        <v>0</v>
      </c>
      <c r="D34"/>
      <c r="E34" s="477"/>
      <c r="F34" s="477"/>
    </row>
    <row r="35" spans="1:6" s="4" customFormat="1">
      <c r="A35" s="146">
        <v>29</v>
      </c>
      <c r="B35" s="86" t="s">
        <v>61</v>
      </c>
      <c r="C35" s="316">
        <f>SUM(C36:C40)</f>
        <v>0</v>
      </c>
      <c r="D35"/>
      <c r="E35" s="477"/>
      <c r="F35" s="477"/>
    </row>
    <row r="36" spans="1:6" s="4" customFormat="1">
      <c r="A36" s="146">
        <v>30</v>
      </c>
      <c r="B36" s="77" t="s">
        <v>62</v>
      </c>
      <c r="C36" s="317">
        <v>0</v>
      </c>
      <c r="D36"/>
      <c r="E36" s="477"/>
      <c r="F36" s="477"/>
    </row>
    <row r="37" spans="1:6" s="4" customFormat="1">
      <c r="A37" s="146">
        <v>31</v>
      </c>
      <c r="B37" s="78" t="s">
        <v>63</v>
      </c>
      <c r="C37" s="317">
        <v>0</v>
      </c>
      <c r="D37"/>
      <c r="E37" s="477"/>
      <c r="F37" s="477"/>
    </row>
    <row r="38" spans="1:6" s="4" customFormat="1" ht="25.5">
      <c r="A38" s="146">
        <v>32</v>
      </c>
      <c r="B38" s="77" t="s">
        <v>64</v>
      </c>
      <c r="C38" s="317">
        <v>0</v>
      </c>
      <c r="D38"/>
      <c r="E38" s="477"/>
      <c r="F38" s="477"/>
    </row>
    <row r="39" spans="1:6" s="4" customFormat="1" ht="25.5">
      <c r="A39" s="146">
        <v>33</v>
      </c>
      <c r="B39" s="77" t="s">
        <v>52</v>
      </c>
      <c r="C39" s="317">
        <v>0</v>
      </c>
      <c r="D39"/>
      <c r="E39" s="477"/>
      <c r="F39" s="477"/>
    </row>
    <row r="40" spans="1:6" s="4" customFormat="1" ht="25.5">
      <c r="A40" s="146">
        <v>34</v>
      </c>
      <c r="B40" s="80" t="s">
        <v>65</v>
      </c>
      <c r="C40" s="317">
        <v>0</v>
      </c>
      <c r="D40"/>
      <c r="E40" s="477"/>
      <c r="F40" s="477"/>
    </row>
    <row r="41" spans="1:6" s="4" customFormat="1">
      <c r="A41" s="146">
        <v>35</v>
      </c>
      <c r="B41" s="86" t="s">
        <v>30</v>
      </c>
      <c r="C41" s="316">
        <f>C30-C35</f>
        <v>45659200</v>
      </c>
      <c r="D41"/>
      <c r="E41" s="477"/>
      <c r="F41" s="477"/>
    </row>
    <row r="42" spans="1:6" s="4" customFormat="1">
      <c r="A42" s="146"/>
      <c r="B42" s="81"/>
      <c r="C42" s="317"/>
      <c r="D42"/>
      <c r="E42" s="477"/>
      <c r="F42" s="477"/>
    </row>
    <row r="43" spans="1:6" s="4" customFormat="1">
      <c r="A43" s="146">
        <v>36</v>
      </c>
      <c r="B43" s="87" t="s">
        <v>66</v>
      </c>
      <c r="C43" s="316">
        <f>SUM(C44:C46)</f>
        <v>409540798.41636682</v>
      </c>
      <c r="D43"/>
      <c r="E43" s="477"/>
      <c r="F43" s="477"/>
    </row>
    <row r="44" spans="1:6" s="4" customFormat="1">
      <c r="A44" s="146">
        <v>37</v>
      </c>
      <c r="B44" s="76" t="s">
        <v>67</v>
      </c>
      <c r="C44" s="317">
        <v>285064481.81999999</v>
      </c>
      <c r="D44"/>
      <c r="E44" s="477"/>
      <c r="F44" s="477"/>
    </row>
    <row r="45" spans="1:6" s="4" customFormat="1">
      <c r="A45" s="146">
        <v>38</v>
      </c>
      <c r="B45" s="76" t="s">
        <v>68</v>
      </c>
      <c r="C45" s="317">
        <v>0</v>
      </c>
      <c r="D45"/>
      <c r="E45" s="477"/>
      <c r="F45" s="477"/>
    </row>
    <row r="46" spans="1:6" s="4" customFormat="1">
      <c r="A46" s="146">
        <v>39</v>
      </c>
      <c r="B46" s="76" t="s">
        <v>69</v>
      </c>
      <c r="C46" s="317">
        <v>124476316.59636684</v>
      </c>
      <c r="D46"/>
      <c r="E46" s="477"/>
      <c r="F46" s="477"/>
    </row>
    <row r="47" spans="1:6" s="4" customFormat="1">
      <c r="A47" s="146">
        <v>40</v>
      </c>
      <c r="B47" s="87" t="s">
        <v>70</v>
      </c>
      <c r="C47" s="316">
        <f>SUM(C48:C51)</f>
        <v>0</v>
      </c>
      <c r="D47"/>
      <c r="E47" s="477"/>
      <c r="F47" s="477"/>
    </row>
    <row r="48" spans="1:6" s="4" customFormat="1">
      <c r="A48" s="146">
        <v>41</v>
      </c>
      <c r="B48" s="77" t="s">
        <v>71</v>
      </c>
      <c r="C48" s="317">
        <v>0</v>
      </c>
      <c r="D48"/>
      <c r="E48" s="477"/>
      <c r="F48" s="477"/>
    </row>
    <row r="49" spans="1:6" s="4" customFormat="1">
      <c r="A49" s="146">
        <v>42</v>
      </c>
      <c r="B49" s="78" t="s">
        <v>72</v>
      </c>
      <c r="C49" s="317">
        <v>0</v>
      </c>
      <c r="D49"/>
      <c r="E49" s="477"/>
      <c r="F49" s="477"/>
    </row>
    <row r="50" spans="1:6" s="4" customFormat="1" ht="25.5">
      <c r="A50" s="146">
        <v>43</v>
      </c>
      <c r="B50" s="77" t="s">
        <v>73</v>
      </c>
      <c r="C50" s="317">
        <v>0</v>
      </c>
      <c r="D50"/>
      <c r="E50" s="477"/>
      <c r="F50" s="477"/>
    </row>
    <row r="51" spans="1:6" s="4" customFormat="1" ht="25.5">
      <c r="A51" s="146">
        <v>44</v>
      </c>
      <c r="B51" s="77" t="s">
        <v>52</v>
      </c>
      <c r="C51" s="317">
        <v>0</v>
      </c>
      <c r="D51"/>
      <c r="E51" s="477"/>
      <c r="F51" s="477"/>
    </row>
    <row r="52" spans="1:6" s="4" customFormat="1" ht="15.75" thickBot="1">
      <c r="A52" s="147">
        <v>45</v>
      </c>
      <c r="B52" s="148" t="s">
        <v>31</v>
      </c>
      <c r="C52" s="319">
        <f>C43-C47</f>
        <v>409540798.41636682</v>
      </c>
      <c r="D52"/>
      <c r="E52" s="477"/>
      <c r="F52" s="477"/>
    </row>
    <row r="55" spans="1:6">
      <c r="B55" s="2" t="s">
        <v>268</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22"/>
  <sheetViews>
    <sheetView workbookViewId="0">
      <selection activeCell="C7" sqref="C7:D15"/>
    </sheetView>
  </sheetViews>
  <sheetFormatPr defaultColWidth="9.140625" defaultRowHeight="12.75"/>
  <cols>
    <col min="1" max="1" width="10.85546875" style="389" bestFit="1" customWidth="1"/>
    <col min="2" max="2" width="59" style="389" customWidth="1"/>
    <col min="3" max="3" width="16.7109375" style="389" bestFit="1" customWidth="1"/>
    <col min="4" max="4" width="14.28515625" style="389" bestFit="1" customWidth="1"/>
    <col min="5" max="16384" width="9.140625" style="389"/>
  </cols>
  <sheetData>
    <row r="1" spans="1:4" ht="15.75">
      <c r="A1" s="15" t="s">
        <v>231</v>
      </c>
      <c r="B1" t="s">
        <v>881</v>
      </c>
    </row>
    <row r="2" spans="1:4" s="19" customFormat="1" ht="15.75" customHeight="1">
      <c r="A2" s="19" t="s">
        <v>232</v>
      </c>
      <c r="B2" s="484">
        <v>43190</v>
      </c>
    </row>
    <row r="3" spans="1:4" s="19" customFormat="1" ht="15.75" customHeight="1"/>
    <row r="4" spans="1:4" ht="13.5" thickBot="1">
      <c r="A4" s="390" t="s">
        <v>838</v>
      </c>
      <c r="B4" s="436" t="s">
        <v>839</v>
      </c>
    </row>
    <row r="5" spans="1:4" s="437" customFormat="1">
      <c r="A5" s="540" t="s">
        <v>840</v>
      </c>
      <c r="B5" s="541"/>
      <c r="C5" s="420" t="s">
        <v>841</v>
      </c>
      <c r="D5" s="421" t="s">
        <v>842</v>
      </c>
    </row>
    <row r="6" spans="1:4" s="438" customFormat="1">
      <c r="A6" s="422">
        <v>1</v>
      </c>
      <c r="B6" s="423" t="s">
        <v>843</v>
      </c>
      <c r="C6" s="423"/>
      <c r="D6" s="424"/>
    </row>
    <row r="7" spans="1:4" s="438" customFormat="1">
      <c r="A7" s="425" t="s">
        <v>844</v>
      </c>
      <c r="B7" s="426" t="s">
        <v>845</v>
      </c>
      <c r="C7" s="426"/>
      <c r="D7" s="485"/>
    </row>
    <row r="8" spans="1:4" s="438" customFormat="1">
      <c r="A8" s="425" t="s">
        <v>846</v>
      </c>
      <c r="B8" s="426" t="s">
        <v>847</v>
      </c>
      <c r="C8" s="426"/>
      <c r="D8" s="485"/>
    </row>
    <row r="9" spans="1:4" s="438" customFormat="1">
      <c r="A9" s="425" t="s">
        <v>848</v>
      </c>
      <c r="B9" s="426" t="s">
        <v>849</v>
      </c>
      <c r="C9" s="426"/>
      <c r="D9" s="485"/>
    </row>
    <row r="10" spans="1:4" s="438" customFormat="1">
      <c r="A10" s="422" t="s">
        <v>850</v>
      </c>
      <c r="B10" s="423" t="s">
        <v>851</v>
      </c>
      <c r="C10" s="423"/>
      <c r="D10" s="424"/>
    </row>
    <row r="11" spans="1:4" s="439" customFormat="1">
      <c r="A11" s="427" t="s">
        <v>852</v>
      </c>
      <c r="B11" s="428" t="s">
        <v>853</v>
      </c>
      <c r="C11" s="428"/>
      <c r="D11" s="486"/>
    </row>
    <row r="12" spans="1:4" s="439" customFormat="1">
      <c r="A12" s="427" t="s">
        <v>854</v>
      </c>
      <c r="B12" s="428" t="s">
        <v>855</v>
      </c>
      <c r="C12" s="428"/>
      <c r="D12" s="486"/>
    </row>
    <row r="13" spans="1:4" s="439" customFormat="1">
      <c r="A13" s="427" t="s">
        <v>856</v>
      </c>
      <c r="B13" s="428" t="s">
        <v>857</v>
      </c>
      <c r="C13" s="428"/>
      <c r="D13" s="486"/>
    </row>
    <row r="14" spans="1:4" s="438" customFormat="1">
      <c r="A14" s="422" t="s">
        <v>858</v>
      </c>
      <c r="B14" s="423" t="s">
        <v>859</v>
      </c>
      <c r="C14" s="430"/>
      <c r="D14" s="424"/>
    </row>
    <row r="15" spans="1:4" s="438" customFormat="1">
      <c r="A15" s="455" t="s">
        <v>863</v>
      </c>
      <c r="B15" s="428" t="s">
        <v>866</v>
      </c>
      <c r="C15" s="428"/>
      <c r="D15" s="429"/>
    </row>
    <row r="16" spans="1:4" s="438" customFormat="1">
      <c r="A16" s="455" t="s">
        <v>864</v>
      </c>
      <c r="B16" s="428" t="s">
        <v>867</v>
      </c>
      <c r="C16" s="428"/>
      <c r="D16" s="429"/>
    </row>
    <row r="17" spans="1:6" s="438" customFormat="1">
      <c r="A17" s="455" t="s">
        <v>865</v>
      </c>
      <c r="B17" s="428" t="s">
        <v>868</v>
      </c>
      <c r="C17" s="428"/>
      <c r="D17" s="429"/>
    </row>
    <row r="18" spans="1:6" s="437" customFormat="1">
      <c r="A18" s="542" t="s">
        <v>860</v>
      </c>
      <c r="B18" s="543"/>
      <c r="C18" s="431" t="s">
        <v>841</v>
      </c>
      <c r="D18" s="432" t="s">
        <v>842</v>
      </c>
    </row>
    <row r="19" spans="1:6" s="438" customFormat="1">
      <c r="A19" s="433">
        <v>4</v>
      </c>
      <c r="B19" s="428" t="s">
        <v>29</v>
      </c>
      <c r="C19" s="434">
        <v>0</v>
      </c>
      <c r="D19" s="435"/>
    </row>
    <row r="20" spans="1:6" s="438" customFormat="1">
      <c r="A20" s="433">
        <v>5</v>
      </c>
      <c r="B20" s="428" t="s">
        <v>130</v>
      </c>
      <c r="C20" s="434">
        <v>0</v>
      </c>
      <c r="D20" s="435"/>
    </row>
    <row r="21" spans="1:6" s="438" customFormat="1" ht="13.5" thickBot="1">
      <c r="A21" s="440" t="s">
        <v>861</v>
      </c>
      <c r="B21" s="441" t="s">
        <v>94</v>
      </c>
      <c r="C21" s="442">
        <v>0</v>
      </c>
      <c r="D21" s="443"/>
    </row>
    <row r="22" spans="1:6">
      <c r="F22" s="390"/>
    </row>
  </sheetData>
  <mergeCells count="2">
    <mergeCell ref="A5:B5"/>
    <mergeCell ref="A18:B18"/>
  </mergeCells>
  <conditionalFormatting sqref="C21">
    <cfRule type="cellIs" dxfId="2"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4"/>
  <sheetViews>
    <sheetView zoomScaleNormal="100" workbookViewId="0">
      <pane xSplit="1" ySplit="5" topLeftCell="B30" activePane="bottomRight" state="frozen"/>
      <selection pane="topRight" activeCell="B1" sqref="B1"/>
      <selection pane="bottomLeft" activeCell="A5" sqref="A5"/>
      <selection pane="bottomRight" activeCell="E18" sqref="E18"/>
    </sheetView>
  </sheetViews>
  <sheetFormatPr defaultRowHeight="15.75"/>
  <cols>
    <col min="1" max="1" width="10.7109375" style="73" customWidth="1"/>
    <col min="2" max="2" width="91.85546875" style="73" customWidth="1"/>
    <col min="3" max="3" width="53.140625" style="73" customWidth="1"/>
    <col min="4" max="4" width="32.28515625" style="73" customWidth="1"/>
    <col min="5" max="5" width="9.42578125" customWidth="1"/>
  </cols>
  <sheetData>
    <row r="1" spans="1:9">
      <c r="A1" s="15" t="s">
        <v>231</v>
      </c>
      <c r="B1" s="17" t="s">
        <v>881</v>
      </c>
      <c r="E1" s="389"/>
      <c r="F1" s="389"/>
    </row>
    <row r="2" spans="1:9" s="19" customFormat="1" ht="15.75" customHeight="1">
      <c r="A2" s="19" t="s">
        <v>232</v>
      </c>
      <c r="B2" s="487">
        <f>'1. key ratios'!B2</f>
        <v>43281</v>
      </c>
    </row>
    <row r="3" spans="1:9" s="19" customFormat="1" ht="15.75" customHeight="1">
      <c r="A3" s="24"/>
    </row>
    <row r="4" spans="1:9" s="19" customFormat="1" ht="15.75" customHeight="1" thickBot="1">
      <c r="A4" s="19" t="s">
        <v>659</v>
      </c>
      <c r="B4" s="207" t="s">
        <v>310</v>
      </c>
      <c r="D4" s="209" t="s">
        <v>135</v>
      </c>
    </row>
    <row r="5" spans="1:9" ht="38.25">
      <c r="A5" s="157" t="s">
        <v>32</v>
      </c>
      <c r="B5" s="158" t="s">
        <v>274</v>
      </c>
      <c r="C5" s="467" t="s">
        <v>278</v>
      </c>
      <c r="D5" s="208" t="s">
        <v>311</v>
      </c>
    </row>
    <row r="6" spans="1:9">
      <c r="A6" s="488">
        <v>1</v>
      </c>
      <c r="B6" s="489" t="s">
        <v>196</v>
      </c>
      <c r="C6" s="490">
        <v>429601065.33490002</v>
      </c>
      <c r="D6" s="491"/>
      <c r="E6" s="6"/>
      <c r="I6" s="477"/>
    </row>
    <row r="7" spans="1:9">
      <c r="A7" s="488">
        <v>2</v>
      </c>
      <c r="B7" s="88" t="s">
        <v>197</v>
      </c>
      <c r="C7" s="320">
        <v>1412990947.5046999</v>
      </c>
      <c r="D7" s="149"/>
      <c r="E7" s="6"/>
      <c r="I7" s="477"/>
    </row>
    <row r="8" spans="1:9">
      <c r="A8" s="488">
        <v>3</v>
      </c>
      <c r="B8" s="88" t="s">
        <v>198</v>
      </c>
      <c r="C8" s="320">
        <v>801124220.22219992</v>
      </c>
      <c r="D8" s="149"/>
      <c r="E8" s="6"/>
      <c r="I8" s="477"/>
    </row>
    <row r="9" spans="1:9">
      <c r="A9" s="488">
        <v>4</v>
      </c>
      <c r="B9" s="88" t="s">
        <v>227</v>
      </c>
      <c r="C9" s="320">
        <v>0</v>
      </c>
      <c r="D9" s="149"/>
      <c r="E9" s="6"/>
      <c r="I9" s="477"/>
    </row>
    <row r="10" spans="1:9">
      <c r="A10" s="488">
        <v>5</v>
      </c>
      <c r="B10" s="88" t="s">
        <v>199</v>
      </c>
      <c r="C10" s="320">
        <v>1265412187.6557</v>
      </c>
      <c r="D10" s="149"/>
      <c r="E10" s="6"/>
      <c r="I10" s="477"/>
    </row>
    <row r="11" spans="1:9">
      <c r="A11" s="488">
        <v>6.1</v>
      </c>
      <c r="B11" s="88" t="s">
        <v>200</v>
      </c>
      <c r="C11" s="321">
        <v>8869777555.8341007</v>
      </c>
      <c r="D11" s="150"/>
      <c r="E11" s="6"/>
      <c r="I11" s="477"/>
    </row>
    <row r="12" spans="1:9">
      <c r="A12" s="488">
        <v>6.2</v>
      </c>
      <c r="B12" s="89" t="s">
        <v>201</v>
      </c>
      <c r="C12" s="321">
        <v>-391551045.5</v>
      </c>
      <c r="D12" s="150"/>
      <c r="E12" s="6"/>
      <c r="I12" s="477"/>
    </row>
    <row r="13" spans="1:9" ht="30">
      <c r="A13" s="488" t="s">
        <v>795</v>
      </c>
      <c r="B13" s="90" t="s">
        <v>69</v>
      </c>
      <c r="C13" s="321">
        <v>124476316.59636684</v>
      </c>
      <c r="D13" s="264" t="s">
        <v>883</v>
      </c>
      <c r="E13" s="6"/>
      <c r="I13" s="477"/>
    </row>
    <row r="14" spans="1:9">
      <c r="A14" s="488">
        <v>6</v>
      </c>
      <c r="B14" s="88" t="s">
        <v>202</v>
      </c>
      <c r="C14" s="327">
        <f>C11+C12</f>
        <v>8478226510.3341007</v>
      </c>
      <c r="D14" s="150"/>
      <c r="E14" s="6"/>
      <c r="I14" s="477"/>
    </row>
    <row r="15" spans="1:9">
      <c r="A15" s="488">
        <v>7</v>
      </c>
      <c r="B15" s="88" t="s">
        <v>203</v>
      </c>
      <c r="C15" s="320">
        <v>103051820.49589998</v>
      </c>
      <c r="D15" s="149"/>
      <c r="E15" s="6"/>
      <c r="I15" s="477"/>
    </row>
    <row r="16" spans="1:9">
      <c r="A16" s="488">
        <v>8</v>
      </c>
      <c r="B16" s="88" t="s">
        <v>204</v>
      </c>
      <c r="C16" s="320">
        <v>57750110.859999999</v>
      </c>
      <c r="D16" s="149"/>
      <c r="E16" s="6"/>
      <c r="I16" s="477"/>
    </row>
    <row r="17" spans="1:9">
      <c r="A17" s="488">
        <v>9</v>
      </c>
      <c r="B17" s="88" t="s">
        <v>205</v>
      </c>
      <c r="C17" s="320">
        <v>42750633.280000001</v>
      </c>
      <c r="D17" s="149"/>
      <c r="E17" s="6"/>
      <c r="I17" s="477"/>
    </row>
    <row r="18" spans="1:9">
      <c r="A18" s="488">
        <v>9.1</v>
      </c>
      <c r="B18" s="90" t="s">
        <v>884</v>
      </c>
      <c r="C18" s="321">
        <v>21279834.120000001</v>
      </c>
      <c r="D18" s="264" t="s">
        <v>885</v>
      </c>
      <c r="E18" s="6"/>
      <c r="I18" s="477"/>
    </row>
    <row r="19" spans="1:9">
      <c r="A19" s="488">
        <v>10</v>
      </c>
      <c r="B19" s="88" t="s">
        <v>206</v>
      </c>
      <c r="C19" s="320">
        <v>488744144.12</v>
      </c>
      <c r="D19" s="149"/>
      <c r="E19" s="6"/>
      <c r="I19" s="477"/>
    </row>
    <row r="20" spans="1:9">
      <c r="A20" s="488">
        <v>10.1</v>
      </c>
      <c r="B20" s="90" t="s">
        <v>277</v>
      </c>
      <c r="C20" s="320">
        <v>107583877.34</v>
      </c>
      <c r="D20" s="264" t="s">
        <v>894</v>
      </c>
      <c r="E20" s="6"/>
      <c r="I20" s="477"/>
    </row>
    <row r="21" spans="1:9">
      <c r="A21" s="488">
        <v>11</v>
      </c>
      <c r="B21" s="91" t="s">
        <v>207</v>
      </c>
      <c r="C21" s="322">
        <v>145633124.44420001</v>
      </c>
      <c r="D21" s="151"/>
      <c r="E21" s="6"/>
      <c r="I21" s="477"/>
    </row>
    <row r="22" spans="1:9">
      <c r="A22" s="488">
        <v>12</v>
      </c>
      <c r="B22" s="93" t="s">
        <v>208</v>
      </c>
      <c r="C22" s="323">
        <f>SUM(C6:C10,C14:C17,C19,C21)</f>
        <v>13225284764.251703</v>
      </c>
      <c r="D22" s="152"/>
      <c r="E22" s="6"/>
      <c r="I22" s="477"/>
    </row>
    <row r="23" spans="1:9">
      <c r="A23" s="488">
        <v>13</v>
      </c>
      <c r="B23" s="88" t="s">
        <v>209</v>
      </c>
      <c r="C23" s="324">
        <v>209500354.29419997</v>
      </c>
      <c r="D23" s="153"/>
      <c r="E23" s="6"/>
      <c r="I23" s="477"/>
    </row>
    <row r="24" spans="1:9">
      <c r="A24" s="488">
        <v>14</v>
      </c>
      <c r="B24" s="88" t="s">
        <v>210</v>
      </c>
      <c r="C24" s="320">
        <v>2467160870.3348198</v>
      </c>
      <c r="D24" s="149"/>
      <c r="E24" s="6"/>
      <c r="I24" s="477"/>
    </row>
    <row r="25" spans="1:9">
      <c r="A25" s="488">
        <v>15</v>
      </c>
      <c r="B25" s="88" t="s">
        <v>211</v>
      </c>
      <c r="C25" s="320">
        <v>2555483273.5977001</v>
      </c>
      <c r="D25" s="149"/>
      <c r="E25" s="6"/>
      <c r="I25" s="477"/>
    </row>
    <row r="26" spans="1:9">
      <c r="A26" s="488">
        <v>16</v>
      </c>
      <c r="B26" s="88" t="s">
        <v>212</v>
      </c>
      <c r="C26" s="320">
        <v>2977861649.9524002</v>
      </c>
      <c r="D26" s="149"/>
      <c r="E26" s="6"/>
      <c r="I26" s="477"/>
    </row>
    <row r="27" spans="1:9">
      <c r="A27" s="488">
        <v>17</v>
      </c>
      <c r="B27" s="88" t="s">
        <v>213</v>
      </c>
      <c r="C27" s="320">
        <v>0</v>
      </c>
      <c r="D27" s="149"/>
      <c r="E27" s="6"/>
      <c r="I27" s="477"/>
    </row>
    <row r="28" spans="1:9">
      <c r="A28" s="488">
        <v>18</v>
      </c>
      <c r="B28" s="88" t="s">
        <v>214</v>
      </c>
      <c r="C28" s="320">
        <v>2707620770.9499998</v>
      </c>
      <c r="D28" s="149"/>
      <c r="E28" s="6"/>
      <c r="I28" s="477"/>
    </row>
    <row r="29" spans="1:9">
      <c r="A29" s="488">
        <v>19</v>
      </c>
      <c r="B29" s="88" t="s">
        <v>215</v>
      </c>
      <c r="C29" s="320">
        <v>57646084.352999993</v>
      </c>
      <c r="D29" s="149"/>
      <c r="E29" s="6"/>
      <c r="I29" s="477"/>
    </row>
    <row r="30" spans="1:9">
      <c r="A30" s="488">
        <v>20</v>
      </c>
      <c r="B30" s="88" t="s">
        <v>137</v>
      </c>
      <c r="C30" s="320">
        <v>168964485.26859999</v>
      </c>
      <c r="D30" s="149"/>
      <c r="E30" s="6"/>
      <c r="I30" s="477"/>
    </row>
    <row r="31" spans="1:9">
      <c r="A31" s="488">
        <v>21</v>
      </c>
      <c r="B31" s="91" t="s">
        <v>216</v>
      </c>
      <c r="C31" s="322">
        <v>434096304.55000001</v>
      </c>
      <c r="D31" s="151"/>
      <c r="E31" s="6"/>
      <c r="I31" s="477"/>
    </row>
    <row r="32" spans="1:9" ht="30">
      <c r="A32" s="488">
        <v>21.1</v>
      </c>
      <c r="B32" s="91" t="s">
        <v>886</v>
      </c>
      <c r="C32" s="322">
        <v>45659200</v>
      </c>
      <c r="D32" s="264" t="s">
        <v>887</v>
      </c>
      <c r="E32" s="6"/>
      <c r="I32" s="477"/>
    </row>
    <row r="33" spans="1:9">
      <c r="A33" s="488">
        <v>21.2</v>
      </c>
      <c r="B33" s="92" t="s">
        <v>276</v>
      </c>
      <c r="C33" s="325">
        <v>285064481.81999999</v>
      </c>
      <c r="D33" s="264" t="s">
        <v>888</v>
      </c>
      <c r="E33" s="6"/>
      <c r="I33" s="477"/>
    </row>
    <row r="34" spans="1:9">
      <c r="A34" s="488">
        <v>22</v>
      </c>
      <c r="B34" s="93" t="s">
        <v>217</v>
      </c>
      <c r="C34" s="323">
        <f>SUM(C23:C31)</f>
        <v>11578333793.30072</v>
      </c>
      <c r="D34" s="152"/>
      <c r="E34" s="6"/>
      <c r="I34" s="477"/>
    </row>
    <row r="35" spans="1:9">
      <c r="A35" s="488">
        <v>23</v>
      </c>
      <c r="B35" s="91" t="s">
        <v>218</v>
      </c>
      <c r="C35" s="320">
        <v>21015907.600000001</v>
      </c>
      <c r="D35" s="264" t="s">
        <v>889</v>
      </c>
      <c r="E35" s="6"/>
      <c r="I35" s="477"/>
    </row>
    <row r="36" spans="1:9">
      <c r="A36" s="488">
        <v>24</v>
      </c>
      <c r="B36" s="91" t="s">
        <v>219</v>
      </c>
      <c r="C36" s="320">
        <v>0</v>
      </c>
      <c r="D36" s="149"/>
      <c r="E36" s="6"/>
      <c r="I36" s="477"/>
    </row>
    <row r="37" spans="1:9">
      <c r="A37" s="488">
        <v>25</v>
      </c>
      <c r="B37" s="91" t="s">
        <v>275</v>
      </c>
      <c r="C37" s="320">
        <v>0</v>
      </c>
      <c r="D37" s="149"/>
      <c r="E37" s="6"/>
      <c r="I37" s="477"/>
    </row>
    <row r="38" spans="1:9">
      <c r="A38" s="488">
        <v>26</v>
      </c>
      <c r="B38" s="91" t="s">
        <v>221</v>
      </c>
      <c r="C38" s="320">
        <v>536647583.19999999</v>
      </c>
      <c r="D38" s="149"/>
      <c r="E38" s="6"/>
      <c r="I38" s="477"/>
    </row>
    <row r="39" spans="1:9" ht="30">
      <c r="A39" s="488">
        <v>26.1</v>
      </c>
      <c r="B39" s="91" t="s">
        <v>36</v>
      </c>
      <c r="C39" s="320">
        <v>521190198.81999999</v>
      </c>
      <c r="D39" s="264" t="s">
        <v>890</v>
      </c>
      <c r="E39" s="6"/>
      <c r="I39" s="477"/>
    </row>
    <row r="40" spans="1:9">
      <c r="A40" s="488">
        <v>26.2</v>
      </c>
      <c r="B40" s="91" t="s">
        <v>38</v>
      </c>
      <c r="C40" s="320">
        <v>15457384.380000001</v>
      </c>
      <c r="D40" s="264" t="s">
        <v>891</v>
      </c>
      <c r="E40" s="6"/>
      <c r="I40" s="477"/>
    </row>
    <row r="41" spans="1:9">
      <c r="A41" s="488">
        <v>27</v>
      </c>
      <c r="B41" s="91" t="s">
        <v>222</v>
      </c>
      <c r="C41" s="320">
        <v>0</v>
      </c>
      <c r="D41" s="149"/>
      <c r="E41" s="6"/>
      <c r="I41" s="477"/>
    </row>
    <row r="42" spans="1:9">
      <c r="A42" s="488">
        <v>28</v>
      </c>
      <c r="B42" s="91" t="s">
        <v>223</v>
      </c>
      <c r="C42" s="320">
        <v>1024397967.9687874</v>
      </c>
      <c r="D42" s="264" t="s">
        <v>892</v>
      </c>
      <c r="E42" s="6"/>
      <c r="I42" s="477"/>
    </row>
    <row r="43" spans="1:9">
      <c r="A43" s="488">
        <v>29</v>
      </c>
      <c r="B43" s="91" t="s">
        <v>41</v>
      </c>
      <c r="C43" s="320">
        <v>64889518.829999998</v>
      </c>
      <c r="D43" s="264" t="s">
        <v>893</v>
      </c>
      <c r="E43" s="6"/>
      <c r="I43" s="477"/>
    </row>
    <row r="44" spans="1:9" ht="16.5" thickBot="1">
      <c r="A44" s="154">
        <v>30</v>
      </c>
      <c r="B44" s="155" t="s">
        <v>224</v>
      </c>
      <c r="C44" s="326">
        <f>C35+C36+C37+C41+C42+C43+C38</f>
        <v>1646950977.5987875</v>
      </c>
      <c r="D44" s="156"/>
      <c r="E44" s="6"/>
      <c r="I44" s="4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38"/>
  <sheetViews>
    <sheetView workbookViewId="0">
      <pane xSplit="2" ySplit="7" topLeftCell="C8" activePane="bottomRight" state="frozen"/>
      <selection pane="topRight" activeCell="C1" sqref="C1"/>
      <selection pane="bottomLeft" activeCell="A8" sqref="A8"/>
      <selection pane="bottomRight" activeCell="H25" sqref="H25"/>
    </sheetView>
  </sheetViews>
  <sheetFormatPr defaultColWidth="9.140625" defaultRowHeight="12.75"/>
  <cols>
    <col min="1" max="1" width="10.5703125" style="2" bestFit="1" customWidth="1"/>
    <col min="2" max="2" width="95" style="2" customWidth="1"/>
    <col min="3" max="3" width="12.7109375" style="2" bestFit="1" customWidth="1"/>
    <col min="4" max="4" width="2.42578125" style="2" customWidth="1"/>
    <col min="5" max="5" width="11.28515625" style="2" bestFit="1" customWidth="1"/>
    <col min="6" max="6" width="9.28515625" style="2" customWidth="1"/>
    <col min="7" max="7" width="12.7109375" style="2" bestFit="1" customWidth="1"/>
    <col min="8" max="8" width="13.28515625" style="2" bestFit="1" customWidth="1"/>
    <col min="9" max="9" width="11.28515625" style="2" bestFit="1" customWidth="1"/>
    <col min="10" max="10" width="13.28515625" style="2" bestFit="1" customWidth="1"/>
    <col min="11" max="11" width="12.7109375" style="2" bestFit="1" customWidth="1"/>
    <col min="12" max="12" width="10.28515625" style="2" customWidth="1"/>
    <col min="13" max="13" width="12.7109375" style="2" bestFit="1" customWidth="1"/>
    <col min="14" max="14" width="11.28515625" style="2" customWidth="1"/>
    <col min="15" max="15" width="11.28515625" style="2" bestFit="1" customWidth="1"/>
    <col min="16" max="16" width="7.85546875" style="2" customWidth="1"/>
    <col min="17" max="17" width="10.28515625" style="2" bestFit="1" customWidth="1"/>
    <col min="18" max="18" width="2.42578125" style="2" customWidth="1"/>
    <col min="19" max="19" width="33" style="2" bestFit="1" customWidth="1"/>
    <col min="20" max="16384" width="9.140625" style="10"/>
  </cols>
  <sheetData>
    <row r="1" spans="1:20" ht="15">
      <c r="A1" s="2" t="s">
        <v>231</v>
      </c>
      <c r="B1" t="s">
        <v>881</v>
      </c>
    </row>
    <row r="2" spans="1:20" ht="15">
      <c r="A2" s="2" t="s">
        <v>232</v>
      </c>
      <c r="B2" s="484">
        <f>'1. key ratios'!B2</f>
        <v>43281</v>
      </c>
    </row>
    <row r="4" spans="1:20" ht="39" thickBot="1">
      <c r="A4" s="72" t="s">
        <v>660</v>
      </c>
      <c r="B4" s="354" t="s">
        <v>766</v>
      </c>
    </row>
    <row r="5" spans="1:20">
      <c r="A5" s="137"/>
      <c r="B5" s="140"/>
      <c r="C5" s="119" t="s">
        <v>0</v>
      </c>
      <c r="D5" s="119" t="s">
        <v>1</v>
      </c>
      <c r="E5" s="119" t="s">
        <v>2</v>
      </c>
      <c r="F5" s="119" t="s">
        <v>3</v>
      </c>
      <c r="G5" s="119" t="s">
        <v>4</v>
      </c>
      <c r="H5" s="119" t="s">
        <v>10</v>
      </c>
      <c r="I5" s="119" t="s">
        <v>279</v>
      </c>
      <c r="J5" s="119" t="s">
        <v>280</v>
      </c>
      <c r="K5" s="119" t="s">
        <v>281</v>
      </c>
      <c r="L5" s="119" t="s">
        <v>282</v>
      </c>
      <c r="M5" s="119" t="s">
        <v>283</v>
      </c>
      <c r="N5" s="119" t="s">
        <v>284</v>
      </c>
      <c r="O5" s="119" t="s">
        <v>753</v>
      </c>
      <c r="P5" s="119" t="s">
        <v>754</v>
      </c>
      <c r="Q5" s="119" t="s">
        <v>755</v>
      </c>
      <c r="R5" s="345" t="s">
        <v>756</v>
      </c>
      <c r="S5" s="120" t="s">
        <v>757</v>
      </c>
    </row>
    <row r="6" spans="1:20" ht="46.5" customHeight="1">
      <c r="A6" s="160"/>
      <c r="B6" s="548" t="s">
        <v>758</v>
      </c>
      <c r="C6" s="546">
        <v>0</v>
      </c>
      <c r="D6" s="547"/>
      <c r="E6" s="546">
        <v>0.2</v>
      </c>
      <c r="F6" s="547"/>
      <c r="G6" s="546">
        <v>0.35</v>
      </c>
      <c r="H6" s="547"/>
      <c r="I6" s="546">
        <v>0.5</v>
      </c>
      <c r="J6" s="547"/>
      <c r="K6" s="546">
        <v>0.75</v>
      </c>
      <c r="L6" s="547"/>
      <c r="M6" s="546">
        <v>1</v>
      </c>
      <c r="N6" s="547"/>
      <c r="O6" s="546">
        <v>1.5</v>
      </c>
      <c r="P6" s="547"/>
      <c r="Q6" s="546">
        <v>2.5</v>
      </c>
      <c r="R6" s="547"/>
      <c r="S6" s="544" t="s">
        <v>291</v>
      </c>
    </row>
    <row r="7" spans="1:20">
      <c r="A7" s="160"/>
      <c r="B7" s="549"/>
      <c r="C7" s="353" t="s">
        <v>751</v>
      </c>
      <c r="D7" s="353" t="s">
        <v>752</v>
      </c>
      <c r="E7" s="353" t="s">
        <v>751</v>
      </c>
      <c r="F7" s="353" t="s">
        <v>752</v>
      </c>
      <c r="G7" s="353" t="s">
        <v>751</v>
      </c>
      <c r="H7" s="353" t="s">
        <v>752</v>
      </c>
      <c r="I7" s="353" t="s">
        <v>751</v>
      </c>
      <c r="J7" s="353" t="s">
        <v>752</v>
      </c>
      <c r="K7" s="353" t="s">
        <v>751</v>
      </c>
      <c r="L7" s="353" t="s">
        <v>752</v>
      </c>
      <c r="M7" s="353" t="s">
        <v>751</v>
      </c>
      <c r="N7" s="353" t="s">
        <v>752</v>
      </c>
      <c r="O7" s="353" t="s">
        <v>751</v>
      </c>
      <c r="P7" s="353" t="s">
        <v>752</v>
      </c>
      <c r="Q7" s="353" t="s">
        <v>751</v>
      </c>
      <c r="R7" s="353" t="s">
        <v>752</v>
      </c>
      <c r="S7" s="545"/>
    </row>
    <row r="8" spans="1:20" s="164" customFormat="1">
      <c r="A8" s="123">
        <v>1</v>
      </c>
      <c r="B8" s="182" t="s">
        <v>259</v>
      </c>
      <c r="C8" s="328">
        <v>1015558178.1200001</v>
      </c>
      <c r="D8" s="328">
        <v>0</v>
      </c>
      <c r="E8" s="328">
        <v>171075345.9858</v>
      </c>
      <c r="F8" s="346">
        <v>0</v>
      </c>
      <c r="G8" s="328">
        <v>0</v>
      </c>
      <c r="H8" s="328">
        <v>0</v>
      </c>
      <c r="I8" s="328">
        <v>0</v>
      </c>
      <c r="J8" s="328">
        <v>0</v>
      </c>
      <c r="K8" s="328">
        <v>0</v>
      </c>
      <c r="L8" s="328">
        <v>0</v>
      </c>
      <c r="M8" s="328">
        <v>1048512838.0286993</v>
      </c>
      <c r="N8" s="328">
        <v>0</v>
      </c>
      <c r="O8" s="328">
        <v>0</v>
      </c>
      <c r="P8" s="328">
        <v>0</v>
      </c>
      <c r="Q8" s="328">
        <v>0</v>
      </c>
      <c r="R8" s="346">
        <v>0</v>
      </c>
      <c r="S8" s="512">
        <f>$C$6*SUM(C8:D8)+$E$6*SUM(E8:F8)+$G$6*SUM(G8:H8)+$I$6*SUM(I8:J8)+$K$6*SUM(K8:L8)+$M$6*SUM(M8:N8)+$O$6*SUM(O8:P8)+$Q$6*SUM(Q8:R8)</f>
        <v>1082727907.2258592</v>
      </c>
      <c r="T8" s="492"/>
    </row>
    <row r="9" spans="1:20" s="164" customFormat="1">
      <c r="A9" s="123">
        <v>2</v>
      </c>
      <c r="B9" s="182" t="s">
        <v>260</v>
      </c>
      <c r="C9" s="328">
        <v>0</v>
      </c>
      <c r="D9" s="328">
        <v>0</v>
      </c>
      <c r="E9" s="328">
        <v>0</v>
      </c>
      <c r="F9" s="328">
        <v>0</v>
      </c>
      <c r="G9" s="328">
        <v>0</v>
      </c>
      <c r="H9" s="328">
        <v>0</v>
      </c>
      <c r="I9" s="328">
        <v>0</v>
      </c>
      <c r="J9" s="328">
        <v>0</v>
      </c>
      <c r="K9" s="328">
        <v>0</v>
      </c>
      <c r="L9" s="328">
        <v>0</v>
      </c>
      <c r="M9" s="328">
        <v>0</v>
      </c>
      <c r="N9" s="328">
        <v>0</v>
      </c>
      <c r="O9" s="328">
        <v>0</v>
      </c>
      <c r="P9" s="328">
        <v>0</v>
      </c>
      <c r="Q9" s="328">
        <v>0</v>
      </c>
      <c r="R9" s="346">
        <v>0</v>
      </c>
      <c r="S9" s="512">
        <f t="shared" ref="S9:S21" si="0">$C$6*SUM(C9:D9)+$E$6*SUM(E9:F9)+$G$6*SUM(G9:H9)+$I$6*SUM(I9:J9)+$K$6*SUM(K9:L9)+$M$6*SUM(M9:N9)+$O$6*SUM(O9:P9)+$Q$6*SUM(Q9:R9)</f>
        <v>0</v>
      </c>
      <c r="T9" s="492"/>
    </row>
    <row r="10" spans="1:20" s="164" customFormat="1">
      <c r="A10" s="123">
        <v>3</v>
      </c>
      <c r="B10" s="182" t="s">
        <v>261</v>
      </c>
      <c r="C10" s="328">
        <v>0</v>
      </c>
      <c r="D10" s="328">
        <v>0</v>
      </c>
      <c r="E10" s="328">
        <v>0</v>
      </c>
      <c r="F10" s="328">
        <v>0</v>
      </c>
      <c r="G10" s="328">
        <v>0</v>
      </c>
      <c r="H10" s="328">
        <v>0</v>
      </c>
      <c r="I10" s="328">
        <v>0</v>
      </c>
      <c r="J10" s="328">
        <v>0</v>
      </c>
      <c r="K10" s="328">
        <v>0</v>
      </c>
      <c r="L10" s="328">
        <v>0</v>
      </c>
      <c r="M10" s="328">
        <v>0</v>
      </c>
      <c r="N10" s="328">
        <v>1426850</v>
      </c>
      <c r="O10" s="328">
        <v>0</v>
      </c>
      <c r="P10" s="328">
        <v>0</v>
      </c>
      <c r="Q10" s="328">
        <v>0</v>
      </c>
      <c r="R10" s="346">
        <v>0</v>
      </c>
      <c r="S10" s="512">
        <f t="shared" si="0"/>
        <v>1426850</v>
      </c>
      <c r="T10" s="492"/>
    </row>
    <row r="11" spans="1:20" s="164" customFormat="1">
      <c r="A11" s="123">
        <v>4</v>
      </c>
      <c r="B11" s="182" t="s">
        <v>262</v>
      </c>
      <c r="C11" s="328">
        <v>242337595.14150006</v>
      </c>
      <c r="D11" s="328">
        <v>0</v>
      </c>
      <c r="E11" s="328">
        <v>0</v>
      </c>
      <c r="F11" s="328">
        <v>0</v>
      </c>
      <c r="G11" s="328">
        <v>0</v>
      </c>
      <c r="H11" s="328">
        <v>0</v>
      </c>
      <c r="I11" s="328">
        <v>168797624.4984</v>
      </c>
      <c r="J11" s="328">
        <v>0</v>
      </c>
      <c r="K11" s="328">
        <v>0</v>
      </c>
      <c r="L11" s="328">
        <v>0</v>
      </c>
      <c r="M11" s="328">
        <v>0</v>
      </c>
      <c r="N11" s="328">
        <v>0</v>
      </c>
      <c r="O11" s="328">
        <v>0</v>
      </c>
      <c r="P11" s="328">
        <v>0</v>
      </c>
      <c r="Q11" s="328">
        <v>0</v>
      </c>
      <c r="R11" s="346">
        <v>0</v>
      </c>
      <c r="S11" s="512">
        <f t="shared" si="0"/>
        <v>84398812.249200001</v>
      </c>
      <c r="T11" s="492"/>
    </row>
    <row r="12" spans="1:20" s="164" customFormat="1">
      <c r="A12" s="123">
        <v>5</v>
      </c>
      <c r="B12" s="182" t="s">
        <v>263</v>
      </c>
      <c r="C12" s="328">
        <v>0</v>
      </c>
      <c r="D12" s="328">
        <v>0</v>
      </c>
      <c r="E12" s="328">
        <v>0</v>
      </c>
      <c r="F12" s="328">
        <v>0</v>
      </c>
      <c r="G12" s="328">
        <v>0</v>
      </c>
      <c r="H12" s="328">
        <v>0</v>
      </c>
      <c r="I12" s="328">
        <v>0</v>
      </c>
      <c r="J12" s="328">
        <v>0</v>
      </c>
      <c r="K12" s="328">
        <v>0</v>
      </c>
      <c r="L12" s="328">
        <v>0</v>
      </c>
      <c r="M12" s="328">
        <v>0</v>
      </c>
      <c r="N12" s="328">
        <v>0</v>
      </c>
      <c r="O12" s="328">
        <v>0</v>
      </c>
      <c r="P12" s="328">
        <v>0</v>
      </c>
      <c r="Q12" s="328">
        <v>0</v>
      </c>
      <c r="R12" s="346">
        <v>0</v>
      </c>
      <c r="S12" s="512">
        <f t="shared" si="0"/>
        <v>0</v>
      </c>
      <c r="T12" s="492"/>
    </row>
    <row r="13" spans="1:20" s="164" customFormat="1">
      <c r="A13" s="123">
        <v>6</v>
      </c>
      <c r="B13" s="182" t="s">
        <v>264</v>
      </c>
      <c r="C13" s="328">
        <v>0</v>
      </c>
      <c r="D13" s="328">
        <v>0</v>
      </c>
      <c r="E13" s="328">
        <v>764500123.99460948</v>
      </c>
      <c r="F13" s="328">
        <v>6625537.6535510002</v>
      </c>
      <c r="G13" s="328">
        <v>0</v>
      </c>
      <c r="H13" s="328">
        <v>0</v>
      </c>
      <c r="I13" s="328">
        <v>33772786.217736125</v>
      </c>
      <c r="J13" s="328">
        <v>36767285.549999997</v>
      </c>
      <c r="K13" s="328">
        <v>0</v>
      </c>
      <c r="L13" s="328">
        <v>0</v>
      </c>
      <c r="M13" s="328">
        <v>3157618.2829540633</v>
      </c>
      <c r="N13" s="328">
        <v>17565960.4848205</v>
      </c>
      <c r="O13" s="328">
        <v>2.9103830456733704E-11</v>
      </c>
      <c r="P13" s="328">
        <v>0</v>
      </c>
      <c r="Q13" s="328">
        <v>0</v>
      </c>
      <c r="R13" s="346">
        <v>0</v>
      </c>
      <c r="S13" s="512">
        <f t="shared" si="0"/>
        <v>210218746.98127472</v>
      </c>
      <c r="T13" s="492"/>
    </row>
    <row r="14" spans="1:20" s="164" customFormat="1">
      <c r="A14" s="123">
        <v>7</v>
      </c>
      <c r="B14" s="182" t="s">
        <v>79</v>
      </c>
      <c r="C14" s="328">
        <v>0</v>
      </c>
      <c r="D14" s="328">
        <v>0</v>
      </c>
      <c r="E14" s="328">
        <v>0</v>
      </c>
      <c r="F14" s="328">
        <v>0</v>
      </c>
      <c r="G14" s="328">
        <v>0</v>
      </c>
      <c r="H14" s="328">
        <v>0</v>
      </c>
      <c r="I14" s="328">
        <v>0</v>
      </c>
      <c r="J14" s="328">
        <v>0</v>
      </c>
      <c r="K14" s="328">
        <v>0</v>
      </c>
      <c r="L14" s="328">
        <v>0</v>
      </c>
      <c r="M14" s="328">
        <v>2594607672.9960122</v>
      </c>
      <c r="N14" s="328">
        <v>499406672.12164235</v>
      </c>
      <c r="O14" s="328">
        <v>0</v>
      </c>
      <c r="P14" s="328">
        <v>0</v>
      </c>
      <c r="Q14" s="328">
        <v>0</v>
      </c>
      <c r="R14" s="346">
        <v>0</v>
      </c>
      <c r="S14" s="512">
        <f t="shared" si="0"/>
        <v>3094014345.1176548</v>
      </c>
      <c r="T14" s="492"/>
    </row>
    <row r="15" spans="1:20" s="164" customFormat="1">
      <c r="A15" s="123">
        <v>8</v>
      </c>
      <c r="B15" s="182" t="s">
        <v>80</v>
      </c>
      <c r="C15" s="328">
        <v>0</v>
      </c>
      <c r="D15" s="328">
        <v>0</v>
      </c>
      <c r="E15" s="328">
        <v>0</v>
      </c>
      <c r="F15" s="328">
        <v>0</v>
      </c>
      <c r="G15" s="328">
        <v>0</v>
      </c>
      <c r="H15" s="328">
        <v>0</v>
      </c>
      <c r="I15" s="328">
        <v>0</v>
      </c>
      <c r="J15" s="328">
        <v>0</v>
      </c>
      <c r="K15" s="328">
        <v>2095518420.7651448</v>
      </c>
      <c r="L15" s="328">
        <v>73720564.983583897</v>
      </c>
      <c r="M15" s="328">
        <v>0</v>
      </c>
      <c r="N15" s="328">
        <v>0</v>
      </c>
      <c r="O15" s="328">
        <v>0</v>
      </c>
      <c r="P15" s="328">
        <v>0</v>
      </c>
      <c r="Q15" s="328">
        <v>0</v>
      </c>
      <c r="R15" s="346">
        <v>0</v>
      </c>
      <c r="S15" s="512">
        <f t="shared" si="0"/>
        <v>1626929239.3115466</v>
      </c>
      <c r="T15" s="492"/>
    </row>
    <row r="16" spans="1:20" s="164" customFormat="1">
      <c r="A16" s="123">
        <v>9</v>
      </c>
      <c r="B16" s="182" t="s">
        <v>81</v>
      </c>
      <c r="C16" s="328">
        <v>0</v>
      </c>
      <c r="D16" s="328">
        <v>0</v>
      </c>
      <c r="E16" s="328">
        <v>0</v>
      </c>
      <c r="F16" s="328">
        <v>0</v>
      </c>
      <c r="G16" s="328">
        <v>1106360854.898953</v>
      </c>
      <c r="H16" s="328">
        <v>11035031.127441002</v>
      </c>
      <c r="I16" s="328">
        <v>0</v>
      </c>
      <c r="J16" s="328">
        <v>0</v>
      </c>
      <c r="K16" s="328">
        <v>0</v>
      </c>
      <c r="L16" s="328">
        <v>0</v>
      </c>
      <c r="M16" s="328">
        <v>0</v>
      </c>
      <c r="N16" s="328">
        <v>0</v>
      </c>
      <c r="O16" s="328">
        <v>0</v>
      </c>
      <c r="P16" s="328">
        <v>0</v>
      </c>
      <c r="Q16" s="328">
        <v>0</v>
      </c>
      <c r="R16" s="346">
        <v>0</v>
      </c>
      <c r="S16" s="512">
        <f t="shared" si="0"/>
        <v>391088560.10923785</v>
      </c>
      <c r="T16" s="492"/>
    </row>
    <row r="17" spans="1:20" s="164" customFormat="1">
      <c r="A17" s="123">
        <v>10</v>
      </c>
      <c r="B17" s="182" t="s">
        <v>75</v>
      </c>
      <c r="C17" s="328">
        <v>0</v>
      </c>
      <c r="D17" s="328">
        <v>0</v>
      </c>
      <c r="E17" s="328">
        <v>0</v>
      </c>
      <c r="F17" s="328">
        <v>0</v>
      </c>
      <c r="G17" s="328">
        <v>0</v>
      </c>
      <c r="H17" s="328">
        <v>0</v>
      </c>
      <c r="I17" s="328">
        <v>9106718.8673679996</v>
      </c>
      <c r="J17" s="328">
        <v>94500</v>
      </c>
      <c r="K17" s="328">
        <v>0</v>
      </c>
      <c r="L17" s="328">
        <v>0</v>
      </c>
      <c r="M17" s="328">
        <v>30215181.785076</v>
      </c>
      <c r="N17" s="328">
        <v>92108.727027999979</v>
      </c>
      <c r="O17" s="328">
        <v>10160868.436776999</v>
      </c>
      <c r="P17" s="328">
        <v>361205.037182</v>
      </c>
      <c r="Q17" s="328">
        <v>0</v>
      </c>
      <c r="R17" s="346">
        <v>0</v>
      </c>
      <c r="S17" s="512">
        <f t="shared" si="0"/>
        <v>50691010.156726502</v>
      </c>
      <c r="T17" s="492"/>
    </row>
    <row r="18" spans="1:20" s="164" customFormat="1">
      <c r="A18" s="123">
        <v>11</v>
      </c>
      <c r="B18" s="182" t="s">
        <v>76</v>
      </c>
      <c r="C18" s="328">
        <v>0</v>
      </c>
      <c r="D18" s="328">
        <v>0</v>
      </c>
      <c r="E18" s="328">
        <v>0</v>
      </c>
      <c r="F18" s="328">
        <v>0</v>
      </c>
      <c r="G18" s="328">
        <v>0</v>
      </c>
      <c r="H18" s="328">
        <v>0</v>
      </c>
      <c r="I18" s="328">
        <v>0</v>
      </c>
      <c r="J18" s="328">
        <v>0</v>
      </c>
      <c r="K18" s="328">
        <v>0</v>
      </c>
      <c r="L18" s="328">
        <v>0</v>
      </c>
      <c r="M18" s="328">
        <v>297847544.78275919</v>
      </c>
      <c r="N18" s="328">
        <v>0</v>
      </c>
      <c r="O18" s="328">
        <v>496225609.83911622</v>
      </c>
      <c r="P18" s="328">
        <v>0</v>
      </c>
      <c r="Q18" s="328">
        <v>55052011.31000001</v>
      </c>
      <c r="R18" s="346">
        <v>0</v>
      </c>
      <c r="S18" s="512">
        <f t="shared" si="0"/>
        <v>1179815987.8164337</v>
      </c>
      <c r="T18" s="492"/>
    </row>
    <row r="19" spans="1:20" s="164" customFormat="1">
      <c r="A19" s="123">
        <v>12</v>
      </c>
      <c r="B19" s="182" t="s">
        <v>77</v>
      </c>
      <c r="C19" s="328">
        <v>0</v>
      </c>
      <c r="D19" s="328">
        <v>0</v>
      </c>
      <c r="E19" s="328">
        <v>0</v>
      </c>
      <c r="F19" s="328">
        <v>0</v>
      </c>
      <c r="G19" s="328">
        <v>0</v>
      </c>
      <c r="H19" s="328">
        <v>0</v>
      </c>
      <c r="I19" s="328">
        <v>0</v>
      </c>
      <c r="J19" s="328">
        <v>0</v>
      </c>
      <c r="K19" s="328">
        <v>0</v>
      </c>
      <c r="L19" s="328">
        <v>0</v>
      </c>
      <c r="M19" s="328">
        <v>0</v>
      </c>
      <c r="N19" s="328">
        <v>0</v>
      </c>
      <c r="O19" s="328">
        <v>0</v>
      </c>
      <c r="P19" s="328">
        <v>0</v>
      </c>
      <c r="Q19" s="328">
        <v>0</v>
      </c>
      <c r="R19" s="346">
        <v>0</v>
      </c>
      <c r="S19" s="512">
        <f t="shared" si="0"/>
        <v>0</v>
      </c>
      <c r="T19" s="492"/>
    </row>
    <row r="20" spans="1:20" s="164" customFormat="1">
      <c r="A20" s="123">
        <v>13</v>
      </c>
      <c r="B20" s="182" t="s">
        <v>78</v>
      </c>
      <c r="C20" s="328">
        <v>0</v>
      </c>
      <c r="D20" s="328">
        <v>0</v>
      </c>
      <c r="E20" s="328">
        <v>0</v>
      </c>
      <c r="F20" s="328">
        <v>0</v>
      </c>
      <c r="G20" s="328">
        <v>0</v>
      </c>
      <c r="H20" s="328">
        <v>0</v>
      </c>
      <c r="I20" s="328">
        <v>0</v>
      </c>
      <c r="J20" s="328">
        <v>0</v>
      </c>
      <c r="K20" s="328">
        <v>0</v>
      </c>
      <c r="L20" s="328">
        <v>0</v>
      </c>
      <c r="M20" s="328">
        <v>0</v>
      </c>
      <c r="N20" s="328">
        <v>0</v>
      </c>
      <c r="O20" s="328">
        <v>0</v>
      </c>
      <c r="P20" s="328">
        <v>0</v>
      </c>
      <c r="Q20" s="328">
        <v>0</v>
      </c>
      <c r="R20" s="346">
        <v>0</v>
      </c>
      <c r="S20" s="512">
        <f t="shared" si="0"/>
        <v>0</v>
      </c>
      <c r="T20" s="492"/>
    </row>
    <row r="21" spans="1:20" s="164" customFormat="1">
      <c r="A21" s="123">
        <v>14</v>
      </c>
      <c r="B21" s="182" t="s">
        <v>289</v>
      </c>
      <c r="C21" s="328">
        <v>429601065.33490002</v>
      </c>
      <c r="D21" s="328">
        <v>0</v>
      </c>
      <c r="E21" s="328">
        <v>7132884.0582000008</v>
      </c>
      <c r="F21" s="328">
        <v>0</v>
      </c>
      <c r="G21" s="328">
        <v>0</v>
      </c>
      <c r="H21" s="328">
        <v>0</v>
      </c>
      <c r="I21" s="328">
        <v>0</v>
      </c>
      <c r="J21" s="328">
        <v>0</v>
      </c>
      <c r="K21" s="328">
        <v>0</v>
      </c>
      <c r="L21" s="328">
        <v>0</v>
      </c>
      <c r="M21" s="328">
        <v>2594142594.3419294</v>
      </c>
      <c r="N21" s="328">
        <v>126717438.66752683</v>
      </c>
      <c r="O21" s="328">
        <v>0</v>
      </c>
      <c r="P21" s="328">
        <v>0</v>
      </c>
      <c r="Q21" s="328">
        <v>20990216.48</v>
      </c>
      <c r="R21" s="346">
        <v>0</v>
      </c>
      <c r="S21" s="512">
        <f t="shared" si="0"/>
        <v>2774762151.0210958</v>
      </c>
      <c r="T21" s="492"/>
    </row>
    <row r="22" spans="1:20" ht="13.5" thickBot="1">
      <c r="A22" s="105"/>
      <c r="B22" s="166" t="s">
        <v>74</v>
      </c>
      <c r="C22" s="329">
        <f>SUM(C8:C21)</f>
        <v>1687496838.5964003</v>
      </c>
      <c r="D22" s="329">
        <f t="shared" ref="D22:S22" si="1">SUM(D8:D21)</f>
        <v>0</v>
      </c>
      <c r="E22" s="329">
        <f t="shared" si="1"/>
        <v>942708354.0386095</v>
      </c>
      <c r="F22" s="329">
        <f t="shared" si="1"/>
        <v>6625537.6535510002</v>
      </c>
      <c r="G22" s="329">
        <f t="shared" si="1"/>
        <v>1106360854.898953</v>
      </c>
      <c r="H22" s="329">
        <f t="shared" si="1"/>
        <v>11035031.127441002</v>
      </c>
      <c r="I22" s="329">
        <f t="shared" si="1"/>
        <v>211677129.58350414</v>
      </c>
      <c r="J22" s="329">
        <f t="shared" si="1"/>
        <v>36861785.549999997</v>
      </c>
      <c r="K22" s="329">
        <f t="shared" si="1"/>
        <v>2095518420.7651448</v>
      </c>
      <c r="L22" s="329">
        <f t="shared" si="1"/>
        <v>73720564.983583897</v>
      </c>
      <c r="M22" s="329">
        <f t="shared" si="1"/>
        <v>6568483450.2174301</v>
      </c>
      <c r="N22" s="329">
        <f t="shared" si="1"/>
        <v>645209030.00101769</v>
      </c>
      <c r="O22" s="329">
        <f t="shared" si="1"/>
        <v>506386478.27589321</v>
      </c>
      <c r="P22" s="329">
        <f t="shared" si="1"/>
        <v>361205.037182</v>
      </c>
      <c r="Q22" s="329">
        <f t="shared" si="1"/>
        <v>76042227.790000007</v>
      </c>
      <c r="R22" s="329">
        <f t="shared" si="1"/>
        <v>0</v>
      </c>
      <c r="S22" s="513">
        <f t="shared" si="1"/>
        <v>10496073609.989029</v>
      </c>
      <c r="T22" s="492"/>
    </row>
    <row r="24" spans="1:20">
      <c r="D24" s="389"/>
      <c r="E24" s="389"/>
      <c r="F24" s="389"/>
      <c r="G24" s="389"/>
      <c r="H24" s="389"/>
      <c r="I24" s="389"/>
      <c r="J24" s="389"/>
      <c r="K24" s="389"/>
      <c r="L24" s="389"/>
      <c r="M24" s="389"/>
      <c r="N24" s="389"/>
      <c r="O24" s="389"/>
      <c r="P24" s="389"/>
      <c r="Q24" s="389"/>
      <c r="R24" s="389"/>
      <c r="S24" s="389"/>
    </row>
    <row r="25" spans="1:20">
      <c r="C25" s="389"/>
      <c r="D25" s="389"/>
      <c r="E25" s="389"/>
      <c r="F25" s="389"/>
      <c r="G25" s="389"/>
      <c r="H25" s="389"/>
      <c r="I25" s="389"/>
      <c r="J25" s="389"/>
      <c r="K25" s="389"/>
      <c r="L25" s="389"/>
      <c r="M25" s="389"/>
      <c r="N25" s="389"/>
      <c r="O25" s="389"/>
      <c r="P25" s="389"/>
      <c r="Q25" s="389"/>
      <c r="R25" s="389"/>
      <c r="S25" s="389"/>
    </row>
    <row r="26" spans="1:20">
      <c r="C26" s="389"/>
      <c r="D26" s="389"/>
      <c r="E26" s="389"/>
      <c r="F26" s="389"/>
      <c r="G26" s="389"/>
      <c r="H26" s="389"/>
      <c r="I26" s="389"/>
      <c r="J26" s="389"/>
      <c r="K26" s="389"/>
      <c r="L26" s="389"/>
      <c r="M26" s="389"/>
      <c r="N26" s="389"/>
      <c r="O26" s="389"/>
      <c r="P26" s="389"/>
      <c r="Q26" s="389"/>
      <c r="R26" s="389"/>
      <c r="S26" s="389"/>
    </row>
    <row r="27" spans="1:20">
      <c r="C27" s="389"/>
      <c r="D27" s="389"/>
      <c r="E27" s="389"/>
      <c r="F27" s="389"/>
      <c r="G27" s="389"/>
      <c r="H27" s="389"/>
      <c r="I27" s="389"/>
      <c r="J27" s="389"/>
      <c r="K27" s="389"/>
      <c r="L27" s="389"/>
      <c r="M27" s="389"/>
      <c r="N27" s="389"/>
      <c r="O27" s="389"/>
      <c r="P27" s="389"/>
      <c r="Q27" s="389"/>
      <c r="R27" s="389"/>
      <c r="S27" s="389"/>
    </row>
    <row r="28" spans="1:20">
      <c r="C28" s="389"/>
      <c r="D28" s="389"/>
      <c r="E28" s="389"/>
      <c r="F28" s="389"/>
      <c r="G28" s="389"/>
      <c r="H28" s="389"/>
      <c r="I28" s="389"/>
      <c r="J28" s="389"/>
      <c r="K28" s="389"/>
      <c r="L28" s="389"/>
      <c r="M28" s="389"/>
      <c r="N28" s="389"/>
      <c r="O28" s="389"/>
      <c r="P28" s="389"/>
      <c r="Q28" s="389"/>
      <c r="R28" s="389"/>
      <c r="S28" s="389"/>
    </row>
    <row r="29" spans="1:20">
      <c r="C29" s="389"/>
      <c r="D29" s="389"/>
      <c r="E29" s="389"/>
      <c r="F29" s="389"/>
      <c r="G29" s="389"/>
      <c r="H29" s="389"/>
      <c r="I29" s="389"/>
      <c r="J29" s="389"/>
      <c r="K29" s="389"/>
      <c r="L29" s="389"/>
      <c r="M29" s="389"/>
      <c r="N29" s="389"/>
      <c r="O29" s="389"/>
      <c r="P29" s="389"/>
      <c r="Q29" s="389"/>
      <c r="R29" s="389"/>
      <c r="S29" s="389"/>
    </row>
    <row r="30" spans="1:20">
      <c r="C30" s="389"/>
      <c r="D30" s="389"/>
      <c r="E30" s="389"/>
      <c r="F30" s="389"/>
      <c r="G30" s="389"/>
      <c r="H30" s="389"/>
      <c r="I30" s="389"/>
      <c r="J30" s="389"/>
      <c r="K30" s="389"/>
      <c r="L30" s="389"/>
      <c r="M30" s="389"/>
      <c r="N30" s="389"/>
      <c r="O30" s="389"/>
      <c r="P30" s="389"/>
      <c r="Q30" s="389"/>
      <c r="R30" s="389"/>
      <c r="S30" s="389"/>
    </row>
    <row r="31" spans="1:20">
      <c r="C31" s="389"/>
      <c r="D31" s="389"/>
      <c r="E31" s="389"/>
      <c r="F31" s="389"/>
      <c r="G31" s="389"/>
      <c r="H31" s="389"/>
      <c r="I31" s="389"/>
      <c r="J31" s="389"/>
      <c r="K31" s="389"/>
      <c r="L31" s="389"/>
      <c r="M31" s="389"/>
      <c r="N31" s="389"/>
      <c r="O31" s="389"/>
      <c r="P31" s="389"/>
      <c r="Q31" s="389"/>
      <c r="R31" s="389"/>
      <c r="S31" s="389"/>
    </row>
    <row r="32" spans="1:20">
      <c r="C32" s="389"/>
      <c r="D32" s="389"/>
      <c r="E32" s="389"/>
      <c r="F32" s="389"/>
      <c r="G32" s="389"/>
      <c r="H32" s="389"/>
      <c r="I32" s="389"/>
      <c r="J32" s="389"/>
      <c r="K32" s="389"/>
      <c r="L32" s="389"/>
      <c r="M32" s="389"/>
      <c r="N32" s="389"/>
      <c r="O32" s="389"/>
      <c r="P32" s="389"/>
      <c r="Q32" s="389"/>
      <c r="R32" s="389"/>
      <c r="S32" s="389"/>
    </row>
    <row r="33" spans="3:19">
      <c r="C33" s="389"/>
      <c r="D33" s="389"/>
      <c r="E33" s="389"/>
      <c r="F33" s="389"/>
      <c r="G33" s="389"/>
      <c r="H33" s="389"/>
      <c r="I33" s="389"/>
      <c r="J33" s="389"/>
      <c r="K33" s="389"/>
      <c r="L33" s="389"/>
      <c r="M33" s="389"/>
      <c r="N33" s="389"/>
      <c r="O33" s="389"/>
      <c r="P33" s="389"/>
      <c r="Q33" s="389"/>
      <c r="R33" s="389"/>
      <c r="S33" s="389"/>
    </row>
    <row r="34" spans="3:19">
      <c r="C34" s="389"/>
      <c r="D34" s="389"/>
      <c r="E34" s="389"/>
      <c r="F34" s="389"/>
      <c r="G34" s="389"/>
      <c r="H34" s="389"/>
      <c r="I34" s="389"/>
      <c r="J34" s="389"/>
      <c r="K34" s="389"/>
      <c r="L34" s="389"/>
      <c r="M34" s="389"/>
      <c r="N34" s="389"/>
      <c r="O34" s="389"/>
      <c r="P34" s="389"/>
      <c r="Q34" s="389"/>
      <c r="R34" s="389"/>
      <c r="S34" s="389"/>
    </row>
    <row r="35" spans="3:19">
      <c r="C35" s="389"/>
      <c r="D35" s="389"/>
      <c r="E35" s="389"/>
      <c r="F35" s="389"/>
      <c r="G35" s="389"/>
      <c r="H35" s="389"/>
      <c r="I35" s="389"/>
      <c r="J35" s="389"/>
      <c r="K35" s="389"/>
      <c r="L35" s="389"/>
      <c r="M35" s="389"/>
      <c r="N35" s="389"/>
      <c r="O35" s="389"/>
      <c r="P35" s="389"/>
      <c r="Q35" s="389"/>
      <c r="R35" s="389"/>
      <c r="S35" s="389"/>
    </row>
    <row r="36" spans="3:19">
      <c r="C36" s="389"/>
      <c r="D36" s="389"/>
      <c r="E36" s="389"/>
      <c r="F36" s="389"/>
      <c r="G36" s="389"/>
      <c r="H36" s="389"/>
      <c r="I36" s="389"/>
      <c r="J36" s="389"/>
      <c r="K36" s="389"/>
      <c r="L36" s="389"/>
      <c r="M36" s="389"/>
      <c r="N36" s="389"/>
      <c r="O36" s="389"/>
      <c r="P36" s="389"/>
      <c r="Q36" s="389"/>
      <c r="R36" s="389"/>
      <c r="S36" s="389"/>
    </row>
    <row r="37" spans="3:19">
      <c r="C37" s="389"/>
      <c r="D37" s="389"/>
      <c r="E37" s="389"/>
      <c r="F37" s="389"/>
      <c r="G37" s="389"/>
      <c r="H37" s="389"/>
      <c r="I37" s="389"/>
      <c r="J37" s="389"/>
      <c r="K37" s="389"/>
      <c r="L37" s="389"/>
      <c r="M37" s="389"/>
      <c r="N37" s="389"/>
      <c r="O37" s="389"/>
      <c r="P37" s="389"/>
      <c r="Q37" s="389"/>
      <c r="R37" s="389"/>
      <c r="S37" s="389"/>
    </row>
    <row r="38" spans="3:19">
      <c r="C38" s="389"/>
      <c r="D38" s="389"/>
      <c r="E38" s="389"/>
      <c r="F38" s="389"/>
      <c r="G38" s="389"/>
      <c r="H38" s="389"/>
      <c r="I38" s="389"/>
      <c r="J38" s="389"/>
      <c r="K38" s="389"/>
      <c r="L38" s="389"/>
      <c r="M38" s="389"/>
      <c r="N38" s="389"/>
      <c r="O38" s="389"/>
      <c r="P38" s="389"/>
      <c r="Q38" s="389"/>
      <c r="R38" s="389"/>
      <c r="S38" s="389"/>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X37"/>
  <sheetViews>
    <sheetView workbookViewId="0">
      <pane xSplit="2" ySplit="6" topLeftCell="C7" activePane="bottomRight" state="frozen"/>
      <selection pane="topRight" activeCell="C1" sqref="C1"/>
      <selection pane="bottomLeft" activeCell="A6" sqref="A6"/>
      <selection pane="bottomRight" activeCell="E36" sqref="E36"/>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0"/>
  </cols>
  <sheetData>
    <row r="1" spans="1:24" ht="15">
      <c r="A1" s="2" t="s">
        <v>231</v>
      </c>
      <c r="B1" t="s">
        <v>881</v>
      </c>
    </row>
    <row r="2" spans="1:24" ht="15">
      <c r="A2" s="2" t="s">
        <v>232</v>
      </c>
      <c r="B2" s="484">
        <f>'1. key ratios'!B2</f>
        <v>43281</v>
      </c>
    </row>
    <row r="4" spans="1:24" ht="27.75" thickBot="1">
      <c r="A4" s="2" t="s">
        <v>661</v>
      </c>
      <c r="B4" s="355" t="s">
        <v>767</v>
      </c>
      <c r="V4" s="209" t="s">
        <v>135</v>
      </c>
    </row>
    <row r="5" spans="1:24">
      <c r="A5" s="103"/>
      <c r="B5" s="104"/>
      <c r="C5" s="550" t="s">
        <v>241</v>
      </c>
      <c r="D5" s="551"/>
      <c r="E5" s="551"/>
      <c r="F5" s="551"/>
      <c r="G5" s="551"/>
      <c r="H5" s="551"/>
      <c r="I5" s="551"/>
      <c r="J5" s="551"/>
      <c r="K5" s="551"/>
      <c r="L5" s="552"/>
      <c r="M5" s="550" t="s">
        <v>242</v>
      </c>
      <c r="N5" s="551"/>
      <c r="O5" s="551"/>
      <c r="P5" s="551"/>
      <c r="Q5" s="551"/>
      <c r="R5" s="551"/>
      <c r="S5" s="552"/>
      <c r="T5" s="555" t="s">
        <v>765</v>
      </c>
      <c r="U5" s="555" t="s">
        <v>764</v>
      </c>
      <c r="V5" s="553" t="s">
        <v>243</v>
      </c>
    </row>
    <row r="6" spans="1:24" s="72" customFormat="1" ht="140.25">
      <c r="A6" s="121"/>
      <c r="B6" s="184"/>
      <c r="C6" s="101" t="s">
        <v>244</v>
      </c>
      <c r="D6" s="100" t="s">
        <v>245</v>
      </c>
      <c r="E6" s="97" t="s">
        <v>246</v>
      </c>
      <c r="F6" s="356" t="s">
        <v>759</v>
      </c>
      <c r="G6" s="100" t="s">
        <v>247</v>
      </c>
      <c r="H6" s="100" t="s">
        <v>248</v>
      </c>
      <c r="I6" s="100" t="s">
        <v>249</v>
      </c>
      <c r="J6" s="100" t="s">
        <v>288</v>
      </c>
      <c r="K6" s="100" t="s">
        <v>250</v>
      </c>
      <c r="L6" s="102" t="s">
        <v>251</v>
      </c>
      <c r="M6" s="101" t="s">
        <v>252</v>
      </c>
      <c r="N6" s="100" t="s">
        <v>253</v>
      </c>
      <c r="O6" s="100" t="s">
        <v>254</v>
      </c>
      <c r="P6" s="100" t="s">
        <v>255</v>
      </c>
      <c r="Q6" s="100" t="s">
        <v>256</v>
      </c>
      <c r="R6" s="100" t="s">
        <v>257</v>
      </c>
      <c r="S6" s="102" t="s">
        <v>258</v>
      </c>
      <c r="T6" s="556"/>
      <c r="U6" s="556"/>
      <c r="V6" s="554"/>
    </row>
    <row r="7" spans="1:24" s="164" customFormat="1">
      <c r="A7" s="165">
        <v>1</v>
      </c>
      <c r="B7" s="163" t="s">
        <v>259</v>
      </c>
      <c r="C7" s="330">
        <v>0</v>
      </c>
      <c r="D7" s="328">
        <v>0</v>
      </c>
      <c r="E7" s="328">
        <v>0</v>
      </c>
      <c r="F7" s="328">
        <v>0</v>
      </c>
      <c r="G7" s="328">
        <v>0</v>
      </c>
      <c r="H7" s="328">
        <v>0</v>
      </c>
      <c r="I7" s="328">
        <v>0</v>
      </c>
      <c r="J7" s="328">
        <v>0</v>
      </c>
      <c r="K7" s="328">
        <v>0</v>
      </c>
      <c r="L7" s="331">
        <v>0</v>
      </c>
      <c r="M7" s="330">
        <v>0</v>
      </c>
      <c r="N7" s="328">
        <v>0</v>
      </c>
      <c r="O7" s="328">
        <v>0</v>
      </c>
      <c r="P7" s="328">
        <v>0</v>
      </c>
      <c r="Q7" s="328">
        <v>0</v>
      </c>
      <c r="R7" s="328">
        <v>0</v>
      </c>
      <c r="S7" s="331">
        <v>0</v>
      </c>
      <c r="T7" s="350">
        <v>0</v>
      </c>
      <c r="U7" s="349">
        <v>0</v>
      </c>
      <c r="V7" s="332">
        <f>SUM(C7:S7)</f>
        <v>0</v>
      </c>
      <c r="X7" s="493"/>
    </row>
    <row r="8" spans="1:24" s="164" customFormat="1">
      <c r="A8" s="165">
        <v>2</v>
      </c>
      <c r="B8" s="163" t="s">
        <v>260</v>
      </c>
      <c r="C8" s="330">
        <v>0</v>
      </c>
      <c r="D8" s="328">
        <v>0</v>
      </c>
      <c r="E8" s="328">
        <v>0</v>
      </c>
      <c r="F8" s="328">
        <v>0</v>
      </c>
      <c r="G8" s="328">
        <v>0</v>
      </c>
      <c r="H8" s="328">
        <v>0</v>
      </c>
      <c r="I8" s="328">
        <v>0</v>
      </c>
      <c r="J8" s="328">
        <v>0</v>
      </c>
      <c r="K8" s="328">
        <v>0</v>
      </c>
      <c r="L8" s="331">
        <v>0</v>
      </c>
      <c r="M8" s="330">
        <v>0</v>
      </c>
      <c r="N8" s="328">
        <v>0</v>
      </c>
      <c r="O8" s="328">
        <v>0</v>
      </c>
      <c r="P8" s="328">
        <v>0</v>
      </c>
      <c r="Q8" s="328">
        <v>0</v>
      </c>
      <c r="R8" s="328">
        <v>0</v>
      </c>
      <c r="S8" s="331">
        <v>0</v>
      </c>
      <c r="T8" s="349">
        <v>0</v>
      </c>
      <c r="U8" s="349">
        <v>0</v>
      </c>
      <c r="V8" s="332">
        <f t="shared" ref="V8:V20" si="0">SUM(C8:S8)</f>
        <v>0</v>
      </c>
      <c r="X8" s="493"/>
    </row>
    <row r="9" spans="1:24" s="164" customFormat="1">
      <c r="A9" s="165">
        <v>3</v>
      </c>
      <c r="B9" s="163" t="s">
        <v>261</v>
      </c>
      <c r="C9" s="330">
        <v>0</v>
      </c>
      <c r="D9" s="328">
        <v>0</v>
      </c>
      <c r="E9" s="328">
        <v>0</v>
      </c>
      <c r="F9" s="328">
        <v>0</v>
      </c>
      <c r="G9" s="328">
        <v>0</v>
      </c>
      <c r="H9" s="328">
        <v>0</v>
      </c>
      <c r="I9" s="328">
        <v>0</v>
      </c>
      <c r="J9" s="328">
        <v>0</v>
      </c>
      <c r="K9" s="328">
        <v>0</v>
      </c>
      <c r="L9" s="331">
        <v>0</v>
      </c>
      <c r="M9" s="330">
        <v>0</v>
      </c>
      <c r="N9" s="328">
        <v>0</v>
      </c>
      <c r="O9" s="328">
        <v>0</v>
      </c>
      <c r="P9" s="328">
        <v>0</v>
      </c>
      <c r="Q9" s="328">
        <v>0</v>
      </c>
      <c r="R9" s="328">
        <v>0</v>
      </c>
      <c r="S9" s="331">
        <v>0</v>
      </c>
      <c r="T9" s="349">
        <v>0</v>
      </c>
      <c r="U9" s="349">
        <v>0</v>
      </c>
      <c r="V9" s="332">
        <f>SUM(C9:S9)</f>
        <v>0</v>
      </c>
      <c r="X9" s="493"/>
    </row>
    <row r="10" spans="1:24" s="164" customFormat="1">
      <c r="A10" s="165">
        <v>4</v>
      </c>
      <c r="B10" s="163" t="s">
        <v>262</v>
      </c>
      <c r="C10" s="330">
        <v>0</v>
      </c>
      <c r="D10" s="328">
        <v>0</v>
      </c>
      <c r="E10" s="328">
        <v>0</v>
      </c>
      <c r="F10" s="328">
        <v>0</v>
      </c>
      <c r="G10" s="328">
        <v>0</v>
      </c>
      <c r="H10" s="328">
        <v>0</v>
      </c>
      <c r="I10" s="328">
        <v>0</v>
      </c>
      <c r="J10" s="328">
        <v>0</v>
      </c>
      <c r="K10" s="328">
        <v>0</v>
      </c>
      <c r="L10" s="331">
        <v>0</v>
      </c>
      <c r="M10" s="330">
        <v>0</v>
      </c>
      <c r="N10" s="328">
        <v>0</v>
      </c>
      <c r="O10" s="328">
        <v>0</v>
      </c>
      <c r="P10" s="328">
        <v>0</v>
      </c>
      <c r="Q10" s="328">
        <v>0</v>
      </c>
      <c r="R10" s="328">
        <v>0</v>
      </c>
      <c r="S10" s="331">
        <v>0</v>
      </c>
      <c r="T10" s="349">
        <v>0</v>
      </c>
      <c r="U10" s="349">
        <v>0</v>
      </c>
      <c r="V10" s="332">
        <f t="shared" si="0"/>
        <v>0</v>
      </c>
      <c r="X10" s="493"/>
    </row>
    <row r="11" spans="1:24" s="164" customFormat="1">
      <c r="A11" s="165">
        <v>5</v>
      </c>
      <c r="B11" s="163" t="s">
        <v>263</v>
      </c>
      <c r="C11" s="330">
        <v>0</v>
      </c>
      <c r="D11" s="328">
        <v>0</v>
      </c>
      <c r="E11" s="328">
        <v>0</v>
      </c>
      <c r="F11" s="328">
        <v>0</v>
      </c>
      <c r="G11" s="328">
        <v>0</v>
      </c>
      <c r="H11" s="328">
        <v>0</v>
      </c>
      <c r="I11" s="328">
        <v>0</v>
      </c>
      <c r="J11" s="328">
        <v>0</v>
      </c>
      <c r="K11" s="328">
        <v>0</v>
      </c>
      <c r="L11" s="331">
        <v>0</v>
      </c>
      <c r="M11" s="330">
        <v>0</v>
      </c>
      <c r="N11" s="328">
        <v>0</v>
      </c>
      <c r="O11" s="328">
        <v>0</v>
      </c>
      <c r="P11" s="328">
        <v>0</v>
      </c>
      <c r="Q11" s="328">
        <v>0</v>
      </c>
      <c r="R11" s="328">
        <v>0</v>
      </c>
      <c r="S11" s="331">
        <v>0</v>
      </c>
      <c r="T11" s="349">
        <v>0</v>
      </c>
      <c r="U11" s="349">
        <v>0</v>
      </c>
      <c r="V11" s="332">
        <f t="shared" si="0"/>
        <v>0</v>
      </c>
      <c r="X11" s="493"/>
    </row>
    <row r="12" spans="1:24" s="164" customFormat="1">
      <c r="A12" s="165">
        <v>6</v>
      </c>
      <c r="B12" s="163" t="s">
        <v>264</v>
      </c>
      <c r="C12" s="330">
        <v>0</v>
      </c>
      <c r="D12" s="328">
        <v>1827421.4496262902</v>
      </c>
      <c r="E12" s="328">
        <v>0</v>
      </c>
      <c r="F12" s="328">
        <v>0</v>
      </c>
      <c r="G12" s="328">
        <v>0</v>
      </c>
      <c r="H12" s="328">
        <v>0</v>
      </c>
      <c r="I12" s="328">
        <v>0</v>
      </c>
      <c r="J12" s="328">
        <v>0</v>
      </c>
      <c r="K12" s="328">
        <v>0</v>
      </c>
      <c r="L12" s="331">
        <v>0</v>
      </c>
      <c r="M12" s="330">
        <v>0</v>
      </c>
      <c r="N12" s="328">
        <v>0</v>
      </c>
      <c r="O12" s="328">
        <v>0</v>
      </c>
      <c r="P12" s="328">
        <v>0</v>
      </c>
      <c r="Q12" s="328">
        <v>0</v>
      </c>
      <c r="R12" s="328">
        <v>0</v>
      </c>
      <c r="S12" s="331">
        <v>0</v>
      </c>
      <c r="T12" s="349">
        <v>1827421.4496262902</v>
      </c>
      <c r="U12" s="349">
        <v>0</v>
      </c>
      <c r="V12" s="332">
        <f t="shared" si="0"/>
        <v>1827421.4496262902</v>
      </c>
      <c r="X12" s="493"/>
    </row>
    <row r="13" spans="1:24" s="164" customFormat="1">
      <c r="A13" s="165">
        <v>7</v>
      </c>
      <c r="B13" s="163" t="s">
        <v>79</v>
      </c>
      <c r="C13" s="330">
        <v>0</v>
      </c>
      <c r="D13" s="328">
        <v>99770024.68859601</v>
      </c>
      <c r="E13" s="328">
        <v>0</v>
      </c>
      <c r="F13" s="328">
        <v>0</v>
      </c>
      <c r="G13" s="328">
        <v>0</v>
      </c>
      <c r="H13" s="328">
        <v>0</v>
      </c>
      <c r="I13" s="328">
        <v>0</v>
      </c>
      <c r="J13" s="328">
        <v>19897734.917557001</v>
      </c>
      <c r="K13" s="328">
        <v>0</v>
      </c>
      <c r="L13" s="331">
        <v>0</v>
      </c>
      <c r="M13" s="330">
        <v>0</v>
      </c>
      <c r="N13" s="328">
        <v>0</v>
      </c>
      <c r="O13" s="328">
        <v>0</v>
      </c>
      <c r="P13" s="328">
        <v>0</v>
      </c>
      <c r="Q13" s="328">
        <v>0</v>
      </c>
      <c r="R13" s="328">
        <v>0</v>
      </c>
      <c r="S13" s="331">
        <v>0</v>
      </c>
      <c r="T13" s="349">
        <v>72706613.834536195</v>
      </c>
      <c r="U13" s="349">
        <v>46961145.771616802</v>
      </c>
      <c r="V13" s="332">
        <f t="shared" si="0"/>
        <v>119667759.60615301</v>
      </c>
      <c r="X13" s="493"/>
    </row>
    <row r="14" spans="1:24" s="164" customFormat="1">
      <c r="A14" s="165">
        <v>8</v>
      </c>
      <c r="B14" s="163" t="s">
        <v>80</v>
      </c>
      <c r="C14" s="330">
        <v>0</v>
      </c>
      <c r="D14" s="328">
        <v>15855183.275967279</v>
      </c>
      <c r="E14" s="328">
        <v>0</v>
      </c>
      <c r="F14" s="328">
        <v>0</v>
      </c>
      <c r="G14" s="328">
        <v>0</v>
      </c>
      <c r="H14" s="328">
        <v>0</v>
      </c>
      <c r="I14" s="328">
        <v>0</v>
      </c>
      <c r="J14" s="328">
        <v>11006340.0536665</v>
      </c>
      <c r="K14" s="328">
        <v>0</v>
      </c>
      <c r="L14" s="331">
        <v>0</v>
      </c>
      <c r="M14" s="330">
        <v>0</v>
      </c>
      <c r="N14" s="328">
        <v>0</v>
      </c>
      <c r="O14" s="328">
        <v>0</v>
      </c>
      <c r="P14" s="328">
        <v>0</v>
      </c>
      <c r="Q14" s="328">
        <v>0</v>
      </c>
      <c r="R14" s="328">
        <v>0</v>
      </c>
      <c r="S14" s="331">
        <v>0</v>
      </c>
      <c r="T14" s="349">
        <v>26829656.169806398</v>
      </c>
      <c r="U14" s="349">
        <v>31867.159827380001</v>
      </c>
      <c r="V14" s="332">
        <f t="shared" si="0"/>
        <v>26861523.32963378</v>
      </c>
      <c r="X14" s="493"/>
    </row>
    <row r="15" spans="1:24" s="164" customFormat="1">
      <c r="A15" s="165">
        <v>9</v>
      </c>
      <c r="B15" s="163" t="s">
        <v>81</v>
      </c>
      <c r="C15" s="330">
        <v>0</v>
      </c>
      <c r="D15" s="328">
        <v>2467308.0549456198</v>
      </c>
      <c r="E15" s="328">
        <v>0</v>
      </c>
      <c r="F15" s="328">
        <v>0</v>
      </c>
      <c r="G15" s="328">
        <v>0</v>
      </c>
      <c r="H15" s="328">
        <v>0</v>
      </c>
      <c r="I15" s="328">
        <v>0</v>
      </c>
      <c r="J15" s="328">
        <v>0</v>
      </c>
      <c r="K15" s="328">
        <v>0</v>
      </c>
      <c r="L15" s="331">
        <v>0</v>
      </c>
      <c r="M15" s="330">
        <v>0</v>
      </c>
      <c r="N15" s="328">
        <v>0</v>
      </c>
      <c r="O15" s="328">
        <v>0</v>
      </c>
      <c r="P15" s="328">
        <v>0</v>
      </c>
      <c r="Q15" s="328">
        <v>0</v>
      </c>
      <c r="R15" s="328">
        <v>0</v>
      </c>
      <c r="S15" s="331">
        <v>0</v>
      </c>
      <c r="T15" s="349">
        <v>2382820.7429466499</v>
      </c>
      <c r="U15" s="349">
        <v>84487.311998969992</v>
      </c>
      <c r="V15" s="332">
        <f t="shared" si="0"/>
        <v>2467308.0549456198</v>
      </c>
      <c r="X15" s="493"/>
    </row>
    <row r="16" spans="1:24" s="164" customFormat="1">
      <c r="A16" s="165">
        <v>10</v>
      </c>
      <c r="B16" s="163" t="s">
        <v>75</v>
      </c>
      <c r="C16" s="330">
        <v>0</v>
      </c>
      <c r="D16" s="328">
        <v>59362.5354468</v>
      </c>
      <c r="E16" s="328">
        <v>0</v>
      </c>
      <c r="F16" s="328">
        <v>0</v>
      </c>
      <c r="G16" s="328">
        <v>0</v>
      </c>
      <c r="H16" s="328">
        <v>0</v>
      </c>
      <c r="I16" s="328">
        <v>0</v>
      </c>
      <c r="J16" s="328">
        <v>1601413.5326463</v>
      </c>
      <c r="K16" s="328">
        <v>0</v>
      </c>
      <c r="L16" s="331">
        <v>0</v>
      </c>
      <c r="M16" s="330">
        <v>0</v>
      </c>
      <c r="N16" s="328">
        <v>0</v>
      </c>
      <c r="O16" s="328">
        <v>0</v>
      </c>
      <c r="P16" s="328">
        <v>0</v>
      </c>
      <c r="Q16" s="328">
        <v>0</v>
      </c>
      <c r="R16" s="328">
        <v>0</v>
      </c>
      <c r="S16" s="331">
        <v>0</v>
      </c>
      <c r="T16" s="349">
        <v>1633110.5180931001</v>
      </c>
      <c r="U16" s="349">
        <v>27665.55</v>
      </c>
      <c r="V16" s="332">
        <f t="shared" si="0"/>
        <v>1660776.0680931001</v>
      </c>
      <c r="X16" s="493"/>
    </row>
    <row r="17" spans="1:24" s="164" customFormat="1">
      <c r="A17" s="165">
        <v>11</v>
      </c>
      <c r="B17" s="163" t="s">
        <v>76</v>
      </c>
      <c r="C17" s="330">
        <v>0</v>
      </c>
      <c r="D17" s="328">
        <v>71250279.477894932</v>
      </c>
      <c r="E17" s="328">
        <v>0</v>
      </c>
      <c r="F17" s="328">
        <v>0</v>
      </c>
      <c r="G17" s="328">
        <v>0</v>
      </c>
      <c r="H17" s="328">
        <v>0</v>
      </c>
      <c r="I17" s="328">
        <v>0</v>
      </c>
      <c r="J17" s="328">
        <v>4137306.2451307601</v>
      </c>
      <c r="K17" s="328">
        <v>0</v>
      </c>
      <c r="L17" s="331">
        <v>0</v>
      </c>
      <c r="M17" s="330">
        <v>0</v>
      </c>
      <c r="N17" s="328">
        <v>0</v>
      </c>
      <c r="O17" s="328">
        <v>0</v>
      </c>
      <c r="P17" s="328">
        <v>0</v>
      </c>
      <c r="Q17" s="328">
        <v>0</v>
      </c>
      <c r="R17" s="328">
        <v>0</v>
      </c>
      <c r="S17" s="331">
        <v>0</v>
      </c>
      <c r="T17" s="349">
        <v>75387585.723025694</v>
      </c>
      <c r="U17" s="349">
        <v>0</v>
      </c>
      <c r="V17" s="332">
        <f t="shared" si="0"/>
        <v>75387585.723025694</v>
      </c>
      <c r="X17" s="493"/>
    </row>
    <row r="18" spans="1:24" s="164" customFormat="1">
      <c r="A18" s="165">
        <v>12</v>
      </c>
      <c r="B18" s="163" t="s">
        <v>77</v>
      </c>
      <c r="C18" s="330">
        <v>0</v>
      </c>
      <c r="D18" s="328">
        <v>0</v>
      </c>
      <c r="E18" s="328">
        <v>0</v>
      </c>
      <c r="F18" s="328">
        <v>0</v>
      </c>
      <c r="G18" s="328">
        <v>0</v>
      </c>
      <c r="H18" s="328">
        <v>0</v>
      </c>
      <c r="I18" s="328">
        <v>0</v>
      </c>
      <c r="J18" s="328">
        <v>0</v>
      </c>
      <c r="K18" s="328">
        <v>0</v>
      </c>
      <c r="L18" s="331">
        <v>0</v>
      </c>
      <c r="M18" s="330">
        <v>0</v>
      </c>
      <c r="N18" s="328">
        <v>0</v>
      </c>
      <c r="O18" s="328">
        <v>0</v>
      </c>
      <c r="P18" s="328">
        <v>0</v>
      </c>
      <c r="Q18" s="328">
        <v>0</v>
      </c>
      <c r="R18" s="328">
        <v>0</v>
      </c>
      <c r="S18" s="331">
        <v>0</v>
      </c>
      <c r="T18" s="349">
        <v>0</v>
      </c>
      <c r="U18" s="349">
        <v>0</v>
      </c>
      <c r="V18" s="332">
        <f t="shared" si="0"/>
        <v>0</v>
      </c>
      <c r="X18" s="493"/>
    </row>
    <row r="19" spans="1:24" s="164" customFormat="1">
      <c r="A19" s="165">
        <v>13</v>
      </c>
      <c r="B19" s="163" t="s">
        <v>78</v>
      </c>
      <c r="C19" s="330">
        <v>0</v>
      </c>
      <c r="D19" s="328">
        <v>0</v>
      </c>
      <c r="E19" s="328">
        <v>0</v>
      </c>
      <c r="F19" s="328">
        <v>0</v>
      </c>
      <c r="G19" s="328">
        <v>0</v>
      </c>
      <c r="H19" s="328">
        <v>0</v>
      </c>
      <c r="I19" s="328">
        <v>0</v>
      </c>
      <c r="J19" s="328">
        <v>0</v>
      </c>
      <c r="K19" s="328">
        <v>0</v>
      </c>
      <c r="L19" s="331">
        <v>0</v>
      </c>
      <c r="M19" s="330">
        <v>0</v>
      </c>
      <c r="N19" s="328">
        <v>0</v>
      </c>
      <c r="O19" s="328">
        <v>0</v>
      </c>
      <c r="P19" s="328">
        <v>0</v>
      </c>
      <c r="Q19" s="328">
        <v>0</v>
      </c>
      <c r="R19" s="328">
        <v>0</v>
      </c>
      <c r="S19" s="331">
        <v>0</v>
      </c>
      <c r="T19" s="349">
        <v>0</v>
      </c>
      <c r="U19" s="349">
        <v>0</v>
      </c>
      <c r="V19" s="332">
        <f t="shared" si="0"/>
        <v>0</v>
      </c>
      <c r="X19" s="493"/>
    </row>
    <row r="20" spans="1:24" s="164" customFormat="1">
      <c r="A20" s="165">
        <v>14</v>
      </c>
      <c r="B20" s="163" t="s">
        <v>289</v>
      </c>
      <c r="C20" s="330">
        <v>0</v>
      </c>
      <c r="D20" s="328">
        <v>176608726.50229603</v>
      </c>
      <c r="E20" s="328">
        <v>0</v>
      </c>
      <c r="F20" s="328">
        <v>0</v>
      </c>
      <c r="G20" s="328">
        <v>0</v>
      </c>
      <c r="H20" s="328">
        <v>0</v>
      </c>
      <c r="I20" s="328">
        <v>0</v>
      </c>
      <c r="J20" s="328">
        <v>136053354.49200699</v>
      </c>
      <c r="K20" s="328">
        <v>0</v>
      </c>
      <c r="L20" s="331">
        <v>0</v>
      </c>
      <c r="M20" s="330">
        <v>0</v>
      </c>
      <c r="N20" s="328">
        <v>0</v>
      </c>
      <c r="O20" s="328">
        <v>0</v>
      </c>
      <c r="P20" s="328">
        <v>0</v>
      </c>
      <c r="Q20" s="328">
        <v>0</v>
      </c>
      <c r="R20" s="328">
        <v>0</v>
      </c>
      <c r="S20" s="331">
        <v>0</v>
      </c>
      <c r="T20" s="349">
        <v>303878858.35150337</v>
      </c>
      <c r="U20" s="349">
        <v>8783222.6427996513</v>
      </c>
      <c r="V20" s="332">
        <f t="shared" si="0"/>
        <v>312662080.99430299</v>
      </c>
      <c r="X20" s="493"/>
    </row>
    <row r="21" spans="1:24" ht="13.5" thickBot="1">
      <c r="A21" s="105"/>
      <c r="B21" s="106" t="s">
        <v>74</v>
      </c>
      <c r="C21" s="333">
        <f>SUM(C7:C20)</f>
        <v>0</v>
      </c>
      <c r="D21" s="329">
        <f t="shared" ref="D21:V21" si="1">SUM(D7:D20)</f>
        <v>367838305.98477298</v>
      </c>
      <c r="E21" s="329">
        <f t="shared" si="1"/>
        <v>0</v>
      </c>
      <c r="F21" s="329">
        <f t="shared" si="1"/>
        <v>0</v>
      </c>
      <c r="G21" s="329">
        <f t="shared" si="1"/>
        <v>0</v>
      </c>
      <c r="H21" s="329">
        <f t="shared" si="1"/>
        <v>0</v>
      </c>
      <c r="I21" s="329">
        <f t="shared" si="1"/>
        <v>0</v>
      </c>
      <c r="J21" s="329">
        <f t="shared" si="1"/>
        <v>172696149.24100757</v>
      </c>
      <c r="K21" s="329">
        <f t="shared" si="1"/>
        <v>0</v>
      </c>
      <c r="L21" s="334">
        <f t="shared" si="1"/>
        <v>0</v>
      </c>
      <c r="M21" s="333">
        <f t="shared" si="1"/>
        <v>0</v>
      </c>
      <c r="N21" s="329">
        <f t="shared" si="1"/>
        <v>0</v>
      </c>
      <c r="O21" s="329">
        <f t="shared" si="1"/>
        <v>0</v>
      </c>
      <c r="P21" s="329">
        <f t="shared" si="1"/>
        <v>0</v>
      </c>
      <c r="Q21" s="329">
        <f t="shared" si="1"/>
        <v>0</v>
      </c>
      <c r="R21" s="329">
        <f t="shared" si="1"/>
        <v>0</v>
      </c>
      <c r="S21" s="334">
        <f t="shared" si="1"/>
        <v>0</v>
      </c>
      <c r="T21" s="334">
        <f>SUM(T7:T20)</f>
        <v>484646066.78953767</v>
      </c>
      <c r="U21" s="334">
        <f t="shared" si="1"/>
        <v>55888388.436242804</v>
      </c>
      <c r="V21" s="335">
        <f t="shared" si="1"/>
        <v>540534455.22578049</v>
      </c>
      <c r="X21" s="493"/>
    </row>
    <row r="23" spans="1:24">
      <c r="D23" s="389"/>
      <c r="E23" s="389"/>
      <c r="F23" s="389"/>
      <c r="G23" s="389"/>
      <c r="H23" s="389"/>
      <c r="I23" s="389"/>
      <c r="J23" s="389"/>
      <c r="K23" s="389"/>
      <c r="L23" s="389"/>
      <c r="M23" s="389"/>
      <c r="N23" s="389"/>
      <c r="O23" s="389"/>
      <c r="P23" s="389"/>
      <c r="Q23" s="389"/>
      <c r="R23" s="389"/>
      <c r="S23" s="389"/>
      <c r="T23" s="389"/>
      <c r="U23" s="389"/>
      <c r="V23" s="389"/>
    </row>
    <row r="24" spans="1:24">
      <c r="A24" s="16"/>
      <c r="B24" s="16"/>
      <c r="C24" s="389"/>
      <c r="D24" s="389"/>
      <c r="E24" s="389"/>
      <c r="F24" s="389"/>
      <c r="G24" s="389"/>
      <c r="H24" s="389"/>
      <c r="I24" s="389"/>
      <c r="J24" s="389"/>
      <c r="K24" s="389"/>
      <c r="L24" s="389"/>
      <c r="M24" s="389"/>
      <c r="N24" s="389"/>
      <c r="O24" s="389"/>
      <c r="P24" s="389"/>
      <c r="Q24" s="389"/>
      <c r="R24" s="389"/>
      <c r="S24" s="389"/>
      <c r="T24" s="389"/>
      <c r="U24" s="389"/>
      <c r="V24" s="389"/>
    </row>
    <row r="25" spans="1:24">
      <c r="A25" s="98"/>
      <c r="B25" s="98"/>
      <c r="C25" s="389"/>
      <c r="D25" s="389"/>
      <c r="E25" s="389"/>
      <c r="F25" s="389"/>
      <c r="G25" s="389"/>
      <c r="H25" s="389"/>
      <c r="I25" s="389"/>
      <c r="J25" s="389"/>
      <c r="K25" s="389"/>
      <c r="L25" s="389"/>
      <c r="M25" s="389"/>
      <c r="N25" s="389"/>
      <c r="O25" s="389"/>
      <c r="P25" s="389"/>
      <c r="Q25" s="389"/>
      <c r="R25" s="389"/>
      <c r="S25" s="389"/>
      <c r="T25" s="389"/>
      <c r="U25" s="389"/>
      <c r="V25" s="389"/>
    </row>
    <row r="26" spans="1:24">
      <c r="A26" s="98"/>
      <c r="B26" s="99"/>
      <c r="C26" s="389"/>
      <c r="D26" s="389"/>
      <c r="E26" s="389"/>
      <c r="F26" s="389"/>
      <c r="G26" s="389"/>
      <c r="H26" s="389"/>
      <c r="I26" s="389"/>
      <c r="J26" s="389"/>
      <c r="K26" s="389"/>
      <c r="L26" s="389"/>
      <c r="M26" s="389"/>
      <c r="N26" s="389"/>
      <c r="O26" s="389"/>
      <c r="P26" s="389"/>
      <c r="Q26" s="389"/>
      <c r="R26" s="389"/>
      <c r="S26" s="389"/>
      <c r="T26" s="389"/>
      <c r="U26" s="389"/>
      <c r="V26" s="389"/>
    </row>
    <row r="27" spans="1:24">
      <c r="A27" s="98"/>
      <c r="B27" s="98"/>
      <c r="C27" s="389"/>
      <c r="D27" s="389"/>
      <c r="E27" s="389"/>
      <c r="F27" s="389"/>
      <c r="G27" s="389"/>
      <c r="H27" s="389"/>
      <c r="I27" s="389"/>
      <c r="J27" s="389"/>
      <c r="K27" s="389"/>
      <c r="L27" s="389"/>
      <c r="M27" s="389"/>
      <c r="N27" s="389"/>
      <c r="O27" s="389"/>
      <c r="P27" s="389"/>
      <c r="Q27" s="389"/>
      <c r="R27" s="389"/>
      <c r="S27" s="389"/>
      <c r="T27" s="389"/>
      <c r="U27" s="389"/>
      <c r="V27" s="389"/>
    </row>
    <row r="28" spans="1:24">
      <c r="A28" s="98"/>
      <c r="B28" s="99"/>
      <c r="C28" s="389"/>
      <c r="D28" s="389"/>
      <c r="E28" s="389"/>
      <c r="F28" s="389"/>
      <c r="G28" s="389"/>
      <c r="H28" s="389"/>
      <c r="I28" s="389"/>
      <c r="J28" s="389"/>
      <c r="K28" s="389"/>
      <c r="L28" s="389"/>
      <c r="M28" s="389"/>
      <c r="N28" s="389"/>
      <c r="O28" s="389"/>
      <c r="P28" s="389"/>
      <c r="Q28" s="389"/>
      <c r="R28" s="389"/>
      <c r="S28" s="389"/>
      <c r="T28" s="389"/>
      <c r="U28" s="389"/>
      <c r="V28" s="389"/>
    </row>
    <row r="29" spans="1:24">
      <c r="C29" s="389"/>
      <c r="D29" s="389"/>
      <c r="E29" s="389"/>
      <c r="F29" s="389"/>
      <c r="G29" s="389"/>
      <c r="H29" s="389"/>
      <c r="I29" s="389"/>
      <c r="J29" s="389"/>
      <c r="K29" s="389"/>
      <c r="L29" s="389"/>
      <c r="M29" s="389"/>
      <c r="N29" s="389"/>
      <c r="O29" s="389"/>
      <c r="P29" s="389"/>
      <c r="Q29" s="389"/>
      <c r="R29" s="389"/>
      <c r="S29" s="389"/>
      <c r="T29" s="389"/>
      <c r="U29" s="389"/>
      <c r="V29" s="389"/>
    </row>
    <row r="30" spans="1:24">
      <c r="C30" s="389"/>
      <c r="D30" s="389"/>
      <c r="E30" s="389"/>
      <c r="F30" s="389"/>
      <c r="G30" s="389"/>
      <c r="H30" s="389"/>
      <c r="I30" s="389"/>
      <c r="J30" s="389"/>
      <c r="K30" s="389"/>
      <c r="L30" s="389"/>
      <c r="M30" s="389"/>
      <c r="N30" s="389"/>
      <c r="O30" s="389"/>
      <c r="P30" s="389"/>
      <c r="Q30" s="389"/>
      <c r="R30" s="389"/>
      <c r="S30" s="389"/>
      <c r="T30" s="389"/>
      <c r="U30" s="389"/>
      <c r="V30" s="389"/>
    </row>
    <row r="31" spans="1:24">
      <c r="C31" s="389"/>
      <c r="D31" s="389"/>
      <c r="E31" s="389"/>
      <c r="F31" s="389"/>
      <c r="G31" s="389"/>
      <c r="H31" s="389"/>
      <c r="I31" s="389"/>
      <c r="J31" s="389"/>
      <c r="K31" s="389"/>
      <c r="L31" s="389"/>
      <c r="M31" s="389"/>
      <c r="N31" s="389"/>
      <c r="O31" s="389"/>
      <c r="P31" s="389"/>
      <c r="Q31" s="389"/>
      <c r="R31" s="389"/>
      <c r="S31" s="389"/>
      <c r="T31" s="389"/>
      <c r="U31" s="389"/>
      <c r="V31" s="389"/>
    </row>
    <row r="32" spans="1:24">
      <c r="C32" s="389"/>
      <c r="D32" s="389"/>
      <c r="E32" s="389"/>
      <c r="F32" s="389"/>
      <c r="G32" s="389"/>
      <c r="H32" s="389"/>
      <c r="I32" s="389"/>
      <c r="J32" s="389"/>
      <c r="K32" s="389"/>
      <c r="L32" s="389"/>
      <c r="M32" s="389"/>
      <c r="N32" s="389"/>
      <c r="O32" s="389"/>
      <c r="P32" s="389"/>
      <c r="Q32" s="389"/>
      <c r="R32" s="389"/>
      <c r="S32" s="389"/>
      <c r="T32" s="389"/>
      <c r="U32" s="389"/>
      <c r="V32" s="389"/>
    </row>
    <row r="33" spans="3:22">
      <c r="C33" s="389"/>
      <c r="D33" s="389"/>
      <c r="E33" s="389"/>
      <c r="F33" s="389"/>
      <c r="G33" s="389"/>
      <c r="H33" s="389"/>
      <c r="I33" s="389"/>
      <c r="J33" s="389"/>
      <c r="K33" s="389"/>
      <c r="L33" s="389"/>
      <c r="M33" s="389"/>
      <c r="N33" s="389"/>
      <c r="O33" s="389"/>
      <c r="P33" s="389"/>
      <c r="Q33" s="389"/>
      <c r="R33" s="389"/>
      <c r="S33" s="389"/>
      <c r="T33" s="389"/>
      <c r="U33" s="389"/>
      <c r="V33" s="389"/>
    </row>
    <row r="34" spans="3:22">
      <c r="C34" s="389"/>
      <c r="D34" s="389"/>
      <c r="E34" s="389"/>
      <c r="F34" s="389"/>
      <c r="G34" s="389"/>
      <c r="H34" s="389"/>
      <c r="I34" s="389"/>
      <c r="J34" s="389"/>
      <c r="K34" s="389"/>
      <c r="L34" s="389"/>
      <c r="M34" s="389"/>
      <c r="N34" s="389"/>
      <c r="O34" s="389"/>
      <c r="P34" s="389"/>
      <c r="Q34" s="389"/>
      <c r="R34" s="389"/>
      <c r="S34" s="389"/>
      <c r="T34" s="389"/>
      <c r="U34" s="389"/>
      <c r="V34" s="389"/>
    </row>
    <row r="35" spans="3:22">
      <c r="C35" s="389"/>
      <c r="D35" s="389"/>
      <c r="E35" s="389"/>
      <c r="F35" s="389"/>
      <c r="G35" s="389"/>
      <c r="H35" s="389"/>
      <c r="I35" s="389"/>
      <c r="J35" s="389"/>
      <c r="K35" s="389"/>
      <c r="L35" s="389"/>
      <c r="M35" s="389"/>
      <c r="N35" s="389"/>
      <c r="O35" s="389"/>
      <c r="P35" s="389"/>
      <c r="Q35" s="389"/>
      <c r="R35" s="389"/>
      <c r="S35" s="389"/>
      <c r="T35" s="389"/>
      <c r="U35" s="389"/>
      <c r="V35" s="389"/>
    </row>
    <row r="36" spans="3:22">
      <c r="C36" s="389"/>
      <c r="D36" s="389"/>
      <c r="E36" s="389"/>
      <c r="F36" s="389"/>
      <c r="G36" s="389"/>
      <c r="H36" s="389"/>
      <c r="I36" s="389"/>
      <c r="J36" s="389"/>
      <c r="K36" s="389"/>
      <c r="L36" s="389"/>
      <c r="M36" s="389"/>
      <c r="N36" s="389"/>
      <c r="O36" s="389"/>
      <c r="P36" s="389"/>
      <c r="Q36" s="389"/>
      <c r="R36" s="389"/>
      <c r="S36" s="389"/>
      <c r="T36" s="389"/>
      <c r="U36" s="389"/>
      <c r="V36" s="389"/>
    </row>
    <row r="37" spans="3:22">
      <c r="C37" s="389"/>
      <c r="D37" s="389"/>
      <c r="E37" s="389"/>
      <c r="F37" s="389"/>
      <c r="G37" s="389"/>
      <c r="H37" s="389"/>
      <c r="I37" s="389"/>
      <c r="J37" s="389"/>
      <c r="K37" s="389"/>
      <c r="L37" s="389"/>
      <c r="M37" s="389"/>
      <c r="N37" s="389"/>
      <c r="O37" s="389"/>
      <c r="P37" s="389"/>
      <c r="Q37" s="389"/>
      <c r="R37" s="389"/>
      <c r="S37" s="389"/>
      <c r="T37" s="389"/>
      <c r="U37" s="389"/>
      <c r="V37" s="38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3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F31" sqref="F31"/>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0"/>
  </cols>
  <sheetData>
    <row r="1" spans="1:15" ht="15">
      <c r="A1" s="2" t="s">
        <v>231</v>
      </c>
      <c r="B1" t="s">
        <v>881</v>
      </c>
    </row>
    <row r="2" spans="1:15" ht="15">
      <c r="A2" s="2" t="s">
        <v>232</v>
      </c>
      <c r="B2" s="484">
        <f>'1. key ratios'!B2</f>
        <v>43281</v>
      </c>
    </row>
    <row r="4" spans="1:15" ht="13.5" thickBot="1">
      <c r="A4" s="2" t="s">
        <v>662</v>
      </c>
      <c r="B4" s="352" t="s">
        <v>768</v>
      </c>
    </row>
    <row r="5" spans="1:15">
      <c r="A5" s="103"/>
      <c r="B5" s="161"/>
      <c r="C5" s="167" t="s">
        <v>0</v>
      </c>
      <c r="D5" s="167" t="s">
        <v>1</v>
      </c>
      <c r="E5" s="167" t="s">
        <v>2</v>
      </c>
      <c r="F5" s="167" t="s">
        <v>3</v>
      </c>
      <c r="G5" s="347" t="s">
        <v>4</v>
      </c>
      <c r="H5" s="168" t="s">
        <v>10</v>
      </c>
      <c r="I5" s="22"/>
    </row>
    <row r="6" spans="1:15" ht="15" customHeight="1">
      <c r="A6" s="160"/>
      <c r="B6" s="20"/>
      <c r="C6" s="557" t="s">
        <v>760</v>
      </c>
      <c r="D6" s="561" t="s">
        <v>781</v>
      </c>
      <c r="E6" s="562"/>
      <c r="F6" s="557" t="s">
        <v>787</v>
      </c>
      <c r="G6" s="557" t="s">
        <v>788</v>
      </c>
      <c r="H6" s="559" t="s">
        <v>762</v>
      </c>
      <c r="I6" s="22"/>
    </row>
    <row r="7" spans="1:15" ht="76.5">
      <c r="A7" s="160"/>
      <c r="B7" s="20"/>
      <c r="C7" s="558"/>
      <c r="D7" s="351" t="s">
        <v>763</v>
      </c>
      <c r="E7" s="351" t="s">
        <v>761</v>
      </c>
      <c r="F7" s="558"/>
      <c r="G7" s="558"/>
      <c r="H7" s="560"/>
      <c r="I7" s="22"/>
    </row>
    <row r="8" spans="1:15">
      <c r="A8" s="94">
        <v>1</v>
      </c>
      <c r="B8" s="77" t="s">
        <v>259</v>
      </c>
      <c r="C8" s="336">
        <v>2235146362.1344995</v>
      </c>
      <c r="D8" s="337">
        <v>0</v>
      </c>
      <c r="E8" s="336">
        <v>0</v>
      </c>
      <c r="F8" s="336">
        <v>1082727907.2258592</v>
      </c>
      <c r="G8" s="348">
        <v>1082727907.2258592</v>
      </c>
      <c r="H8" s="357">
        <f>IFERROR(G8/(C8+E8),"")</f>
        <v>0.48441029436295419</v>
      </c>
      <c r="I8" s="478"/>
      <c r="J8" s="478"/>
      <c r="K8" s="478"/>
      <c r="L8" s="478"/>
      <c r="M8" s="478"/>
      <c r="N8" s="478"/>
      <c r="O8" s="478"/>
    </row>
    <row r="9" spans="1:15" ht="15" customHeight="1">
      <c r="A9" s="94">
        <v>2</v>
      </c>
      <c r="B9" s="77" t="s">
        <v>260</v>
      </c>
      <c r="C9" s="336">
        <v>0</v>
      </c>
      <c r="D9" s="337">
        <v>0</v>
      </c>
      <c r="E9" s="336">
        <v>0</v>
      </c>
      <c r="F9" s="336">
        <v>0</v>
      </c>
      <c r="G9" s="348">
        <v>0</v>
      </c>
      <c r="H9" s="357" t="str">
        <f t="shared" ref="H9:H22" si="0">IFERROR(G9/(C9+E9),"")</f>
        <v/>
      </c>
      <c r="I9" s="478"/>
      <c r="J9" s="478"/>
      <c r="K9" s="478"/>
      <c r="L9" s="478"/>
      <c r="M9" s="478"/>
      <c r="N9" s="478"/>
    </row>
    <row r="10" spans="1:15">
      <c r="A10" s="94">
        <v>3</v>
      </c>
      <c r="B10" s="77" t="s">
        <v>261</v>
      </c>
      <c r="C10" s="336">
        <v>0</v>
      </c>
      <c r="D10" s="337">
        <v>2853700</v>
      </c>
      <c r="E10" s="336">
        <v>1426850</v>
      </c>
      <c r="F10" s="336">
        <v>1426850</v>
      </c>
      <c r="G10" s="348">
        <v>1426850</v>
      </c>
      <c r="H10" s="357">
        <f t="shared" si="0"/>
        <v>1</v>
      </c>
      <c r="I10" s="478"/>
      <c r="J10" s="478"/>
      <c r="K10" s="478"/>
      <c r="L10" s="478"/>
      <c r="M10" s="478"/>
      <c r="N10" s="478"/>
    </row>
    <row r="11" spans="1:15">
      <c r="A11" s="94">
        <v>4</v>
      </c>
      <c r="B11" s="77" t="s">
        <v>262</v>
      </c>
      <c r="C11" s="336">
        <v>411135219.63990009</v>
      </c>
      <c r="D11" s="337">
        <v>0</v>
      </c>
      <c r="E11" s="336">
        <v>0</v>
      </c>
      <c r="F11" s="336">
        <v>84398812.249200001</v>
      </c>
      <c r="G11" s="348">
        <v>84398812.249200001</v>
      </c>
      <c r="H11" s="357">
        <f t="shared" si="0"/>
        <v>0.20528236992958707</v>
      </c>
      <c r="I11" s="478"/>
      <c r="J11" s="478"/>
      <c r="K11" s="478"/>
      <c r="L11" s="478"/>
      <c r="M11" s="478"/>
      <c r="N11" s="478"/>
    </row>
    <row r="12" spans="1:15">
      <c r="A12" s="94">
        <v>5</v>
      </c>
      <c r="B12" s="77" t="s">
        <v>263</v>
      </c>
      <c r="C12" s="336">
        <v>0</v>
      </c>
      <c r="D12" s="337">
        <v>0</v>
      </c>
      <c r="E12" s="336">
        <v>0</v>
      </c>
      <c r="F12" s="336">
        <v>0</v>
      </c>
      <c r="G12" s="348">
        <v>0</v>
      </c>
      <c r="H12" s="357" t="str">
        <f t="shared" si="0"/>
        <v/>
      </c>
      <c r="I12" s="478"/>
      <c r="J12" s="478"/>
      <c r="K12" s="478"/>
      <c r="L12" s="478"/>
      <c r="M12" s="478"/>
      <c r="N12" s="478"/>
    </row>
    <row r="13" spans="1:15">
      <c r="A13" s="94">
        <v>6</v>
      </c>
      <c r="B13" s="77" t="s">
        <v>264</v>
      </c>
      <c r="C13" s="336">
        <v>801430528.4952997</v>
      </c>
      <c r="D13" s="337">
        <v>106398939.37674299</v>
      </c>
      <c r="E13" s="336">
        <v>60958783.688371494</v>
      </c>
      <c r="F13" s="336">
        <v>210218746.98127472</v>
      </c>
      <c r="G13" s="348">
        <v>208391325.53164846</v>
      </c>
      <c r="H13" s="357">
        <f t="shared" si="0"/>
        <v>0.24164414213805258</v>
      </c>
      <c r="I13" s="478"/>
      <c r="J13" s="478"/>
      <c r="K13" s="478"/>
      <c r="L13" s="478"/>
      <c r="M13" s="478"/>
      <c r="N13" s="478"/>
    </row>
    <row r="14" spans="1:15">
      <c r="A14" s="94">
        <v>7</v>
      </c>
      <c r="B14" s="77" t="s">
        <v>79</v>
      </c>
      <c r="C14" s="336">
        <v>2594607672.9960122</v>
      </c>
      <c r="D14" s="337">
        <v>1079822428.2949402</v>
      </c>
      <c r="E14" s="336">
        <v>499406672.12164235</v>
      </c>
      <c r="F14" s="337">
        <v>3094014345.1176548</v>
      </c>
      <c r="G14" s="404">
        <v>2974346585.5115018</v>
      </c>
      <c r="H14" s="357">
        <f t="shared" si="0"/>
        <v>0.96132281681402398</v>
      </c>
      <c r="I14" s="478"/>
      <c r="J14" s="478"/>
      <c r="K14" s="478"/>
      <c r="L14" s="478"/>
      <c r="M14" s="478"/>
      <c r="N14" s="478"/>
    </row>
    <row r="15" spans="1:15">
      <c r="A15" s="94">
        <v>8</v>
      </c>
      <c r="B15" s="77" t="s">
        <v>80</v>
      </c>
      <c r="C15" s="336">
        <v>2095518420.7651448</v>
      </c>
      <c r="D15" s="337">
        <v>165926068.97334301</v>
      </c>
      <c r="E15" s="336">
        <v>73720564.983583897</v>
      </c>
      <c r="F15" s="337">
        <v>1626929239.3115466</v>
      </c>
      <c r="G15" s="404">
        <v>1600067715.9819129</v>
      </c>
      <c r="H15" s="357">
        <f t="shared" si="0"/>
        <v>0.73761707515580066</v>
      </c>
      <c r="I15" s="478"/>
      <c r="J15" s="478"/>
      <c r="K15" s="478"/>
      <c r="L15" s="478"/>
      <c r="M15" s="478"/>
      <c r="N15" s="478"/>
    </row>
    <row r="16" spans="1:15">
      <c r="A16" s="94">
        <v>9</v>
      </c>
      <c r="B16" s="77" t="s">
        <v>81</v>
      </c>
      <c r="C16" s="336">
        <v>1106360854.898953</v>
      </c>
      <c r="D16" s="337">
        <v>75808030.210481003</v>
      </c>
      <c r="E16" s="336">
        <v>11035031.127441002</v>
      </c>
      <c r="F16" s="337">
        <v>391088560.10923785</v>
      </c>
      <c r="G16" s="404">
        <v>388621252.05429226</v>
      </c>
      <c r="H16" s="357">
        <f t="shared" si="0"/>
        <v>0.34779191235102924</v>
      </c>
      <c r="I16" s="478"/>
      <c r="J16" s="478"/>
      <c r="K16" s="478"/>
      <c r="L16" s="478"/>
      <c r="M16" s="478"/>
      <c r="N16" s="478"/>
    </row>
    <row r="17" spans="1:14">
      <c r="A17" s="94">
        <v>10</v>
      </c>
      <c r="B17" s="77" t="s">
        <v>75</v>
      </c>
      <c r="C17" s="336">
        <v>49482769.089221001</v>
      </c>
      <c r="D17" s="337">
        <v>1147246.2512439999</v>
      </c>
      <c r="E17" s="336">
        <v>547813.76420999994</v>
      </c>
      <c r="F17" s="337">
        <v>50691010.156726502</v>
      </c>
      <c r="G17" s="404">
        <v>49030234.088633396</v>
      </c>
      <c r="H17" s="357">
        <f t="shared" si="0"/>
        <v>0.98000525463138788</v>
      </c>
      <c r="I17" s="478"/>
      <c r="J17" s="478"/>
      <c r="K17" s="478"/>
      <c r="L17" s="478"/>
      <c r="M17" s="478"/>
      <c r="N17" s="478"/>
    </row>
    <row r="18" spans="1:14">
      <c r="A18" s="94">
        <v>11</v>
      </c>
      <c r="B18" s="77" t="s">
        <v>76</v>
      </c>
      <c r="C18" s="336">
        <v>849125165.93187547</v>
      </c>
      <c r="D18" s="337">
        <v>0</v>
      </c>
      <c r="E18" s="336">
        <v>0</v>
      </c>
      <c r="F18" s="337">
        <v>1179815987.8164337</v>
      </c>
      <c r="G18" s="404">
        <v>1104428402.0934079</v>
      </c>
      <c r="H18" s="357">
        <f t="shared" si="0"/>
        <v>1.3006661990536448</v>
      </c>
      <c r="I18" s="478"/>
      <c r="J18" s="478"/>
      <c r="K18" s="478"/>
      <c r="L18" s="478"/>
      <c r="M18" s="478"/>
      <c r="N18" s="478"/>
    </row>
    <row r="19" spans="1:14">
      <c r="A19" s="94">
        <v>12</v>
      </c>
      <c r="B19" s="77" t="s">
        <v>77</v>
      </c>
      <c r="C19" s="336">
        <v>0</v>
      </c>
      <c r="D19" s="337">
        <v>0</v>
      </c>
      <c r="E19" s="336">
        <v>0</v>
      </c>
      <c r="F19" s="337">
        <v>0</v>
      </c>
      <c r="G19" s="404">
        <v>0</v>
      </c>
      <c r="H19" s="357" t="str">
        <f t="shared" si="0"/>
        <v/>
      </c>
      <c r="I19" s="478"/>
      <c r="J19" s="478"/>
      <c r="K19" s="478"/>
      <c r="L19" s="478"/>
      <c r="M19" s="478"/>
      <c r="N19" s="478"/>
    </row>
    <row r="20" spans="1:14">
      <c r="A20" s="94">
        <v>13</v>
      </c>
      <c r="B20" s="77" t="s">
        <v>78</v>
      </c>
      <c r="C20" s="336">
        <v>0</v>
      </c>
      <c r="D20" s="337">
        <v>0</v>
      </c>
      <c r="E20" s="336">
        <v>0</v>
      </c>
      <c r="F20" s="337">
        <v>0</v>
      </c>
      <c r="G20" s="404">
        <v>0</v>
      </c>
      <c r="H20" s="357" t="str">
        <f t="shared" si="0"/>
        <v/>
      </c>
      <c r="I20" s="478"/>
      <c r="J20" s="478"/>
      <c r="K20" s="478"/>
      <c r="L20" s="478"/>
      <c r="M20" s="478"/>
      <c r="N20" s="478"/>
    </row>
    <row r="21" spans="1:14">
      <c r="A21" s="94">
        <v>14</v>
      </c>
      <c r="B21" s="77" t="s">
        <v>289</v>
      </c>
      <c r="C21" s="336">
        <v>3051866760.2150297</v>
      </c>
      <c r="D21" s="337">
        <v>320314776.43016487</v>
      </c>
      <c r="E21" s="336">
        <v>126717438.66752683</v>
      </c>
      <c r="F21" s="337">
        <v>2774762151.0210962</v>
      </c>
      <c r="G21" s="404">
        <v>2462100070.0267935</v>
      </c>
      <c r="H21" s="357">
        <f t="shared" si="0"/>
        <v>0.77459016844428863</v>
      </c>
      <c r="I21" s="478"/>
      <c r="J21" s="478"/>
      <c r="K21" s="478"/>
      <c r="L21" s="478"/>
      <c r="M21" s="478"/>
      <c r="N21" s="478"/>
    </row>
    <row r="22" spans="1:14" ht="13.5" thickBot="1">
      <c r="A22" s="162"/>
      <c r="B22" s="169" t="s">
        <v>74</v>
      </c>
      <c r="C22" s="329">
        <f>SUM(C8:C21)</f>
        <v>13194673754.165936</v>
      </c>
      <c r="D22" s="329">
        <f>SUM(D8:D21)</f>
        <v>1752271189.536916</v>
      </c>
      <c r="E22" s="329">
        <f>SUM(E8:E21)</f>
        <v>773813154.35277569</v>
      </c>
      <c r="F22" s="329">
        <f>SUM(F8:F21)</f>
        <v>10496073609.989029</v>
      </c>
      <c r="G22" s="329">
        <f>SUM(G8:G21)</f>
        <v>9955539154.7632484</v>
      </c>
      <c r="H22" s="515">
        <f t="shared" si="0"/>
        <v>0.71271421306854943</v>
      </c>
      <c r="I22" s="478"/>
      <c r="J22" s="478"/>
      <c r="K22" s="478"/>
      <c r="L22" s="478"/>
      <c r="M22" s="478"/>
      <c r="N22" s="478"/>
    </row>
    <row r="24" spans="1:14">
      <c r="D24" s="389"/>
      <c r="E24" s="389"/>
      <c r="F24" s="389"/>
      <c r="G24" s="389"/>
      <c r="H24" s="389"/>
    </row>
    <row r="25" spans="1:14">
      <c r="C25" s="389"/>
      <c r="D25" s="389"/>
      <c r="E25" s="389"/>
      <c r="F25" s="389"/>
      <c r="G25" s="389"/>
      <c r="H25" s="389"/>
    </row>
    <row r="26" spans="1:14">
      <c r="C26" s="389"/>
      <c r="D26" s="389"/>
      <c r="E26" s="389"/>
      <c r="F26" s="389"/>
      <c r="G26" s="389"/>
      <c r="H26" s="389"/>
    </row>
    <row r="27" spans="1:14">
      <c r="C27" s="389"/>
      <c r="D27" s="389"/>
      <c r="E27" s="389"/>
      <c r="F27" s="389"/>
      <c r="G27" s="389"/>
      <c r="H27" s="389"/>
    </row>
    <row r="28" spans="1:14" ht="10.5" customHeight="1">
      <c r="C28" s="389"/>
      <c r="D28" s="389"/>
      <c r="E28" s="389"/>
      <c r="F28" s="389"/>
      <c r="G28" s="389"/>
      <c r="H28" s="389"/>
    </row>
    <row r="29" spans="1:14">
      <c r="C29" s="389"/>
      <c r="D29" s="389"/>
      <c r="E29" s="389"/>
      <c r="F29" s="389"/>
      <c r="G29" s="389"/>
      <c r="H29" s="389"/>
    </row>
    <row r="30" spans="1:14">
      <c r="C30" s="389"/>
      <c r="D30" s="389"/>
      <c r="E30" s="389"/>
      <c r="F30" s="389"/>
      <c r="G30" s="389"/>
      <c r="H30" s="389"/>
    </row>
    <row r="31" spans="1:14">
      <c r="C31" s="389"/>
      <c r="D31" s="389"/>
      <c r="E31" s="389"/>
      <c r="F31" s="389"/>
      <c r="G31" s="389"/>
      <c r="H31" s="389"/>
    </row>
    <row r="32" spans="1:14">
      <c r="C32" s="389"/>
      <c r="D32" s="389"/>
      <c r="E32" s="389"/>
      <c r="F32" s="389"/>
      <c r="G32" s="389"/>
      <c r="H32" s="389"/>
    </row>
    <row r="33" spans="3:8">
      <c r="C33" s="389"/>
      <c r="D33" s="389"/>
      <c r="E33" s="389"/>
      <c r="F33" s="389"/>
      <c r="G33" s="389"/>
      <c r="H33" s="389"/>
    </row>
    <row r="34" spans="3:8">
      <c r="C34" s="389"/>
      <c r="D34" s="389"/>
      <c r="E34" s="389"/>
      <c r="F34" s="389"/>
      <c r="G34" s="389"/>
      <c r="H34" s="389"/>
    </row>
    <row r="35" spans="3:8">
      <c r="C35" s="389"/>
      <c r="D35" s="389"/>
      <c r="E35" s="389"/>
      <c r="F35" s="389"/>
      <c r="G35" s="389"/>
      <c r="H35" s="389"/>
    </row>
    <row r="36" spans="3:8">
      <c r="C36" s="389"/>
      <c r="D36" s="389"/>
      <c r="E36" s="389"/>
      <c r="F36" s="389"/>
      <c r="G36" s="389"/>
      <c r="H36" s="389"/>
    </row>
    <row r="37" spans="3:8">
      <c r="C37" s="389"/>
      <c r="D37" s="389"/>
      <c r="E37" s="389"/>
      <c r="F37" s="389"/>
      <c r="G37" s="389"/>
      <c r="H37" s="389"/>
    </row>
    <row r="38" spans="3:8">
      <c r="C38" s="389"/>
      <c r="D38" s="389"/>
      <c r="E38" s="389"/>
      <c r="F38" s="389"/>
      <c r="G38" s="389"/>
      <c r="H38" s="389"/>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W28"/>
  <sheetViews>
    <sheetView zoomScale="90" zoomScaleNormal="90" workbookViewId="0">
      <pane xSplit="2" ySplit="6" topLeftCell="C7" activePane="bottomRight" state="frozen"/>
      <selection pane="topRight" activeCell="C1" sqref="C1"/>
      <selection pane="bottomLeft" activeCell="A6" sqref="A6"/>
      <selection pane="bottomRight" activeCell="H33" sqref="H33"/>
    </sheetView>
  </sheetViews>
  <sheetFormatPr defaultColWidth="9.140625" defaultRowHeight="12.75"/>
  <cols>
    <col min="1" max="1" width="10.5703125" style="389" bestFit="1" customWidth="1"/>
    <col min="2" max="2" width="104.140625" style="389" customWidth="1"/>
    <col min="3" max="4" width="13.5703125" style="389" customWidth="1"/>
    <col min="5" max="5" width="14.5703125" style="389" customWidth="1"/>
    <col min="6" max="8" width="13.5703125" style="389" customWidth="1"/>
    <col min="9" max="9" width="12" style="389" customWidth="1"/>
    <col min="10" max="11" width="13.5703125" style="389" customWidth="1"/>
    <col min="12" max="16384" width="9.140625" style="389"/>
  </cols>
  <sheetData>
    <row r="1" spans="1:23" ht="15">
      <c r="A1" s="389" t="s">
        <v>231</v>
      </c>
      <c r="B1" t="s">
        <v>881</v>
      </c>
    </row>
    <row r="2" spans="1:23" ht="15">
      <c r="A2" s="389" t="s">
        <v>232</v>
      </c>
      <c r="B2" s="484">
        <f>'1. key ratios'!B2</f>
        <v>43281</v>
      </c>
      <c r="C2" s="390"/>
      <c r="D2" s="390"/>
    </row>
    <row r="3" spans="1:23">
      <c r="B3" s="390"/>
      <c r="C3" s="390"/>
      <c r="D3" s="390"/>
    </row>
    <row r="4" spans="1:23" ht="13.5" thickBot="1">
      <c r="A4" s="389" t="s">
        <v>828</v>
      </c>
      <c r="B4" s="352" t="s">
        <v>827</v>
      </c>
      <c r="C4" s="390"/>
      <c r="D4" s="390"/>
    </row>
    <row r="5" spans="1:23" ht="30" customHeight="1">
      <c r="A5" s="566"/>
      <c r="B5" s="567"/>
      <c r="C5" s="564" t="s">
        <v>870</v>
      </c>
      <c r="D5" s="564"/>
      <c r="E5" s="564"/>
      <c r="F5" s="564" t="s">
        <v>871</v>
      </c>
      <c r="G5" s="564"/>
      <c r="H5" s="564"/>
      <c r="I5" s="564" t="s">
        <v>872</v>
      </c>
      <c r="J5" s="564"/>
      <c r="K5" s="565"/>
    </row>
    <row r="6" spans="1:23">
      <c r="A6" s="387"/>
      <c r="B6" s="388"/>
      <c r="C6" s="391" t="s">
        <v>33</v>
      </c>
      <c r="D6" s="391" t="s">
        <v>138</v>
      </c>
      <c r="E6" s="391" t="s">
        <v>74</v>
      </c>
      <c r="F6" s="391" t="s">
        <v>33</v>
      </c>
      <c r="G6" s="391" t="s">
        <v>138</v>
      </c>
      <c r="H6" s="391" t="s">
        <v>74</v>
      </c>
      <c r="I6" s="391" t="s">
        <v>33</v>
      </c>
      <c r="J6" s="391" t="s">
        <v>138</v>
      </c>
      <c r="K6" s="396" t="s">
        <v>74</v>
      </c>
    </row>
    <row r="7" spans="1:23">
      <c r="A7" s="397" t="s">
        <v>798</v>
      </c>
      <c r="B7" s="386"/>
      <c r="C7" s="496"/>
      <c r="D7" s="496"/>
      <c r="E7" s="496"/>
      <c r="F7" s="496"/>
      <c r="G7" s="496"/>
      <c r="H7" s="496"/>
      <c r="I7" s="496"/>
      <c r="J7" s="496"/>
      <c r="K7" s="497"/>
    </row>
    <row r="8" spans="1:23">
      <c r="A8" s="385">
        <v>1</v>
      </c>
      <c r="B8" s="370" t="s">
        <v>798</v>
      </c>
      <c r="C8" s="498"/>
      <c r="D8" s="498"/>
      <c r="E8" s="498"/>
      <c r="F8" s="499">
        <v>738590617.90759969</v>
      </c>
      <c r="G8" s="499">
        <v>1598253604.3802133</v>
      </c>
      <c r="H8" s="499">
        <v>2336844222.2878132</v>
      </c>
      <c r="I8" s="499">
        <v>735254581.85406125</v>
      </c>
      <c r="J8" s="499">
        <v>1236782893.8610499</v>
      </c>
      <c r="K8" s="500">
        <v>1972037475.7151113</v>
      </c>
      <c r="M8" s="507"/>
      <c r="N8" s="507"/>
      <c r="O8" s="507"/>
      <c r="P8" s="507"/>
      <c r="Q8" s="507"/>
      <c r="R8" s="507"/>
      <c r="S8" s="507"/>
      <c r="T8" s="507"/>
      <c r="U8" s="507"/>
      <c r="V8" s="507"/>
      <c r="W8" s="507"/>
    </row>
    <row r="9" spans="1:23">
      <c r="A9" s="397" t="s">
        <v>799</v>
      </c>
      <c r="B9" s="386"/>
      <c r="C9" s="496"/>
      <c r="D9" s="496"/>
      <c r="E9" s="496"/>
      <c r="F9" s="496"/>
      <c r="G9" s="496"/>
      <c r="H9" s="496"/>
      <c r="I9" s="496"/>
      <c r="J9" s="496"/>
      <c r="K9" s="497"/>
      <c r="M9" s="507"/>
      <c r="N9" s="507"/>
      <c r="O9" s="507"/>
      <c r="P9" s="507"/>
      <c r="Q9" s="507"/>
      <c r="R9" s="507"/>
      <c r="S9" s="507"/>
      <c r="T9" s="507"/>
      <c r="U9" s="507"/>
    </row>
    <row r="10" spans="1:23">
      <c r="A10" s="398">
        <v>2</v>
      </c>
      <c r="B10" s="371" t="s">
        <v>800</v>
      </c>
      <c r="C10" s="501">
        <v>711578637.65950751</v>
      </c>
      <c r="D10" s="502">
        <v>3366377335.7537694</v>
      </c>
      <c r="E10" s="502">
        <v>4077955973.4132767</v>
      </c>
      <c r="F10" s="502">
        <v>122876184.73007001</v>
      </c>
      <c r="G10" s="502">
        <v>501118436.14473814</v>
      </c>
      <c r="H10" s="502">
        <v>623994620.87480819</v>
      </c>
      <c r="I10" s="502">
        <v>648042098.18949866</v>
      </c>
      <c r="J10" s="502">
        <v>616161431.90852225</v>
      </c>
      <c r="K10" s="503">
        <v>1264203530.098021</v>
      </c>
      <c r="M10" s="507"/>
      <c r="N10" s="507"/>
      <c r="O10" s="507"/>
      <c r="P10" s="507"/>
      <c r="Q10" s="507"/>
      <c r="R10" s="507"/>
      <c r="S10" s="507"/>
      <c r="T10" s="507"/>
      <c r="U10" s="507"/>
    </row>
    <row r="11" spans="1:23">
      <c r="A11" s="398">
        <v>3</v>
      </c>
      <c r="B11" s="371" t="s">
        <v>801</v>
      </c>
      <c r="C11" s="501">
        <v>1816901675.8468969</v>
      </c>
      <c r="D11" s="502">
        <v>3237326002.0535197</v>
      </c>
      <c r="E11" s="502">
        <v>5054227677.9004164</v>
      </c>
      <c r="F11" s="502">
        <v>606925639.24017322</v>
      </c>
      <c r="G11" s="502">
        <v>556963091.6015389</v>
      </c>
      <c r="H11" s="502">
        <v>1163888730.841712</v>
      </c>
      <c r="I11" s="502">
        <v>38755820.144345999</v>
      </c>
      <c r="J11" s="502">
        <v>63812367.11087513</v>
      </c>
      <c r="K11" s="503">
        <v>102568187.25522113</v>
      </c>
      <c r="M11" s="507"/>
      <c r="N11" s="507"/>
      <c r="O11" s="507"/>
      <c r="P11" s="507"/>
      <c r="Q11" s="507"/>
      <c r="R11" s="507"/>
      <c r="S11" s="507"/>
      <c r="T11" s="507"/>
      <c r="U11" s="507"/>
    </row>
    <row r="12" spans="1:23">
      <c r="A12" s="398">
        <v>4</v>
      </c>
      <c r="B12" s="371" t="s">
        <v>802</v>
      </c>
      <c r="C12" s="501">
        <v>1174576307.6923077</v>
      </c>
      <c r="D12" s="502">
        <v>0</v>
      </c>
      <c r="E12" s="502">
        <v>1174576307.6923077</v>
      </c>
      <c r="F12" s="502">
        <v>0</v>
      </c>
      <c r="G12" s="502">
        <v>0</v>
      </c>
      <c r="H12" s="502">
        <v>0</v>
      </c>
      <c r="I12" s="502">
        <v>0</v>
      </c>
      <c r="J12" s="502">
        <v>0</v>
      </c>
      <c r="K12" s="503">
        <v>0</v>
      </c>
      <c r="M12" s="507"/>
      <c r="N12" s="507"/>
      <c r="O12" s="507"/>
      <c r="P12" s="507"/>
      <c r="Q12" s="507"/>
      <c r="R12" s="507"/>
      <c r="S12" s="507"/>
      <c r="T12" s="507"/>
      <c r="U12" s="507"/>
    </row>
    <row r="13" spans="1:23">
      <c r="A13" s="398">
        <v>5</v>
      </c>
      <c r="B13" s="371" t="s">
        <v>803</v>
      </c>
      <c r="C13" s="501">
        <v>592566789.99932337</v>
      </c>
      <c r="D13" s="502">
        <v>1117415580.8216789</v>
      </c>
      <c r="E13" s="502">
        <v>1709982370.8210022</v>
      </c>
      <c r="F13" s="502">
        <v>138323258.08903646</v>
      </c>
      <c r="G13" s="502">
        <v>307359361.45114213</v>
      </c>
      <c r="H13" s="502">
        <v>445682619.5401786</v>
      </c>
      <c r="I13" s="502">
        <v>43991046.281346343</v>
      </c>
      <c r="J13" s="502">
        <v>151925003.53907526</v>
      </c>
      <c r="K13" s="503">
        <v>195916049.82042161</v>
      </c>
      <c r="M13" s="507"/>
      <c r="N13" s="507"/>
      <c r="O13" s="507"/>
      <c r="P13" s="507"/>
      <c r="Q13" s="507"/>
      <c r="R13" s="507"/>
      <c r="S13" s="507"/>
      <c r="T13" s="507"/>
      <c r="U13" s="507"/>
    </row>
    <row r="14" spans="1:23">
      <c r="A14" s="398">
        <v>6</v>
      </c>
      <c r="B14" s="371" t="s">
        <v>818</v>
      </c>
      <c r="C14" s="501">
        <v>0</v>
      </c>
      <c r="D14" s="502">
        <v>0</v>
      </c>
      <c r="E14" s="502">
        <v>0</v>
      </c>
      <c r="F14" s="502">
        <v>0</v>
      </c>
      <c r="G14" s="502">
        <v>0</v>
      </c>
      <c r="H14" s="502">
        <v>0</v>
      </c>
      <c r="I14" s="502">
        <v>0</v>
      </c>
      <c r="J14" s="502">
        <v>0</v>
      </c>
      <c r="K14" s="503">
        <v>0</v>
      </c>
      <c r="M14" s="507"/>
      <c r="N14" s="507"/>
      <c r="O14" s="507"/>
      <c r="P14" s="507"/>
      <c r="Q14" s="507"/>
      <c r="R14" s="507"/>
      <c r="S14" s="507"/>
      <c r="T14" s="507"/>
      <c r="U14" s="507"/>
    </row>
    <row r="15" spans="1:23">
      <c r="A15" s="398">
        <v>7</v>
      </c>
      <c r="B15" s="371" t="s">
        <v>805</v>
      </c>
      <c r="C15" s="501">
        <v>44550021.436615385</v>
      </c>
      <c r="D15" s="502">
        <v>49865977.004823238</v>
      </c>
      <c r="E15" s="502">
        <v>94415998.441438615</v>
      </c>
      <c r="F15" s="502">
        <v>44550021.436615393</v>
      </c>
      <c r="G15" s="502">
        <v>49865977.004823238</v>
      </c>
      <c r="H15" s="502">
        <v>94415998.44143863</v>
      </c>
      <c r="I15" s="502">
        <v>44550021.436615393</v>
      </c>
      <c r="J15" s="502">
        <v>49865977.004823238</v>
      </c>
      <c r="K15" s="503">
        <v>94415998.44143863</v>
      </c>
      <c r="M15" s="507"/>
      <c r="N15" s="507"/>
      <c r="O15" s="507"/>
      <c r="P15" s="507"/>
      <c r="Q15" s="507"/>
      <c r="R15" s="507"/>
      <c r="S15" s="507"/>
      <c r="T15" s="507"/>
      <c r="U15" s="507"/>
    </row>
    <row r="16" spans="1:23">
      <c r="A16" s="398">
        <v>8</v>
      </c>
      <c r="B16" s="372" t="s">
        <v>806</v>
      </c>
      <c r="C16" s="501">
        <v>4340173432.6346512</v>
      </c>
      <c r="D16" s="502">
        <v>7770984895.6337919</v>
      </c>
      <c r="E16" s="502">
        <v>12111158328.268444</v>
      </c>
      <c r="F16" s="502">
        <v>912675103.49589503</v>
      </c>
      <c r="G16" s="502">
        <v>1415306866.2022424</v>
      </c>
      <c r="H16" s="502">
        <v>2327981969.6981378</v>
      </c>
      <c r="I16" s="502">
        <v>775338986.05180633</v>
      </c>
      <c r="J16" s="502">
        <v>881764779.56329584</v>
      </c>
      <c r="K16" s="503">
        <v>1657103765.6151025</v>
      </c>
      <c r="M16" s="507"/>
      <c r="N16" s="507"/>
      <c r="O16" s="507"/>
      <c r="P16" s="507"/>
      <c r="Q16" s="507"/>
      <c r="R16" s="507"/>
      <c r="S16" s="507"/>
      <c r="T16" s="507"/>
      <c r="U16" s="507"/>
    </row>
    <row r="17" spans="1:21">
      <c r="A17" s="397" t="s">
        <v>807</v>
      </c>
      <c r="B17" s="386"/>
      <c r="C17" s="496"/>
      <c r="D17" s="496"/>
      <c r="E17" s="496"/>
      <c r="F17" s="496"/>
      <c r="G17" s="496"/>
      <c r="H17" s="496"/>
      <c r="I17" s="496"/>
      <c r="J17" s="496"/>
      <c r="K17" s="497"/>
      <c r="M17" s="507"/>
      <c r="N17" s="507"/>
      <c r="O17" s="507"/>
      <c r="P17" s="507"/>
      <c r="Q17" s="507"/>
      <c r="R17" s="507"/>
      <c r="S17" s="507"/>
      <c r="T17" s="507"/>
      <c r="U17" s="507"/>
    </row>
    <row r="18" spans="1:21">
      <c r="A18" s="398">
        <v>9</v>
      </c>
      <c r="B18" s="371" t="s">
        <v>808</v>
      </c>
      <c r="C18" s="501">
        <v>0</v>
      </c>
      <c r="D18" s="502">
        <v>0</v>
      </c>
      <c r="E18" s="502">
        <v>0</v>
      </c>
      <c r="F18" s="502">
        <v>0</v>
      </c>
      <c r="G18" s="502">
        <v>0</v>
      </c>
      <c r="H18" s="502">
        <v>0</v>
      </c>
      <c r="I18" s="502">
        <v>0</v>
      </c>
      <c r="J18" s="502">
        <v>0</v>
      </c>
      <c r="K18" s="503">
        <v>0</v>
      </c>
      <c r="M18" s="507"/>
      <c r="N18" s="507"/>
      <c r="O18" s="507"/>
      <c r="P18" s="507"/>
      <c r="Q18" s="507"/>
      <c r="R18" s="507"/>
      <c r="S18" s="507"/>
      <c r="T18" s="507"/>
      <c r="U18" s="507"/>
    </row>
    <row r="19" spans="1:21">
      <c r="A19" s="398">
        <v>10</v>
      </c>
      <c r="B19" s="371" t="s">
        <v>809</v>
      </c>
      <c r="C19" s="501">
        <v>3385462355.9073844</v>
      </c>
      <c r="D19" s="502">
        <v>5048741176.4027681</v>
      </c>
      <c r="E19" s="502">
        <v>8434203532.3101521</v>
      </c>
      <c r="F19" s="502">
        <v>184426174.46784231</v>
      </c>
      <c r="G19" s="502">
        <v>135381072.08956906</v>
      </c>
      <c r="H19" s="502">
        <v>319807246.55741137</v>
      </c>
      <c r="I19" s="502">
        <v>123166408.251792</v>
      </c>
      <c r="J19" s="502">
        <v>707477501.15595806</v>
      </c>
      <c r="K19" s="503">
        <v>830643909.40775001</v>
      </c>
      <c r="M19" s="507"/>
      <c r="N19" s="507"/>
      <c r="O19" s="507"/>
      <c r="P19" s="507"/>
      <c r="Q19" s="507"/>
      <c r="R19" s="507"/>
      <c r="S19" s="507"/>
      <c r="T19" s="507"/>
      <c r="U19" s="507"/>
    </row>
    <row r="20" spans="1:21">
      <c r="A20" s="398">
        <v>11</v>
      </c>
      <c r="B20" s="371" t="s">
        <v>810</v>
      </c>
      <c r="C20" s="501">
        <v>435653.23615384626</v>
      </c>
      <c r="D20" s="502">
        <v>1320998.2223076918</v>
      </c>
      <c r="E20" s="502">
        <v>1756651.458461538</v>
      </c>
      <c r="F20" s="502">
        <v>72030647.821620435</v>
      </c>
      <c r="G20" s="502">
        <v>12263935.953540456</v>
      </c>
      <c r="H20" s="502">
        <v>84294583.775160894</v>
      </c>
      <c r="I20" s="502">
        <v>72030647.821620435</v>
      </c>
      <c r="J20" s="502">
        <v>12263935.953540456</v>
      </c>
      <c r="K20" s="503">
        <v>84294583.775160894</v>
      </c>
      <c r="M20" s="507"/>
      <c r="N20" s="507"/>
      <c r="O20" s="507"/>
      <c r="P20" s="507"/>
      <c r="Q20" s="507"/>
      <c r="R20" s="507"/>
      <c r="S20" s="507"/>
      <c r="T20" s="507"/>
      <c r="U20" s="507"/>
    </row>
    <row r="21" spans="1:21" ht="13.5" thickBot="1">
      <c r="A21" s="229">
        <v>12</v>
      </c>
      <c r="B21" s="399" t="s">
        <v>811</v>
      </c>
      <c r="C21" s="504">
        <v>3385898009.1435385</v>
      </c>
      <c r="D21" s="505">
        <v>5050062174.6250763</v>
      </c>
      <c r="E21" s="504">
        <v>8435960183.7686138</v>
      </c>
      <c r="F21" s="505">
        <v>256456822.28946275</v>
      </c>
      <c r="G21" s="505">
        <v>147645008.04310951</v>
      </c>
      <c r="H21" s="505">
        <v>404101830.33257228</v>
      </c>
      <c r="I21" s="505">
        <v>195197056.07341242</v>
      </c>
      <c r="J21" s="505">
        <v>719741437.1094985</v>
      </c>
      <c r="K21" s="506">
        <v>914938493.18291092</v>
      </c>
      <c r="M21" s="507"/>
      <c r="N21" s="507"/>
      <c r="O21" s="507"/>
      <c r="P21" s="507"/>
      <c r="Q21" s="507"/>
      <c r="R21" s="507"/>
      <c r="S21" s="507"/>
      <c r="T21" s="507"/>
      <c r="U21" s="507"/>
    </row>
    <row r="22" spans="1:21" ht="38.25" customHeight="1" thickBot="1">
      <c r="A22" s="383"/>
      <c r="B22" s="384"/>
      <c r="C22" s="384"/>
      <c r="D22" s="384"/>
      <c r="E22" s="384"/>
      <c r="F22" s="563" t="s">
        <v>812</v>
      </c>
      <c r="G22" s="564"/>
      <c r="H22" s="564"/>
      <c r="I22" s="563" t="s">
        <v>813</v>
      </c>
      <c r="J22" s="564"/>
      <c r="K22" s="565"/>
      <c r="M22" s="507"/>
      <c r="N22" s="507"/>
      <c r="O22" s="507"/>
      <c r="P22" s="507"/>
      <c r="Q22" s="507"/>
      <c r="R22" s="507"/>
      <c r="S22" s="507"/>
      <c r="T22" s="507"/>
      <c r="U22" s="507"/>
    </row>
    <row r="23" spans="1:21">
      <c r="A23" s="376">
        <v>13</v>
      </c>
      <c r="B23" s="373" t="s">
        <v>798</v>
      </c>
      <c r="C23" s="382"/>
      <c r="D23" s="382"/>
      <c r="E23" s="382"/>
      <c r="F23" s="508">
        <v>738590617.90759969</v>
      </c>
      <c r="G23" s="508">
        <v>1598253604.3802133</v>
      </c>
      <c r="H23" s="508">
        <v>2336844222.2878132</v>
      </c>
      <c r="I23" s="508">
        <v>735254581.85406125</v>
      </c>
      <c r="J23" s="508">
        <v>1236782893.8610499</v>
      </c>
      <c r="K23" s="509">
        <v>1972037475.7151113</v>
      </c>
      <c r="M23" s="507"/>
      <c r="N23" s="507"/>
      <c r="O23" s="507"/>
      <c r="P23" s="507"/>
      <c r="Q23" s="507"/>
      <c r="R23" s="507"/>
      <c r="S23" s="507"/>
      <c r="T23" s="507"/>
      <c r="U23" s="507"/>
    </row>
    <row r="24" spans="1:21" ht="13.5" thickBot="1">
      <c r="A24" s="377">
        <v>14</v>
      </c>
      <c r="B24" s="374" t="s">
        <v>814</v>
      </c>
      <c r="C24" s="400"/>
      <c r="D24" s="380"/>
      <c r="E24" s="381"/>
      <c r="F24" s="510">
        <v>656218281.20643234</v>
      </c>
      <c r="G24" s="510">
        <v>1267661858.159133</v>
      </c>
      <c r="H24" s="510">
        <v>1923880139.3655655</v>
      </c>
      <c r="I24" s="510">
        <v>580141929.97839391</v>
      </c>
      <c r="J24" s="510">
        <v>220441194.89082396</v>
      </c>
      <c r="K24" s="511">
        <v>742165272.43219161</v>
      </c>
      <c r="M24" s="507"/>
      <c r="N24" s="507"/>
      <c r="O24" s="507"/>
      <c r="P24" s="507"/>
      <c r="Q24" s="507"/>
      <c r="R24" s="507"/>
      <c r="S24" s="507"/>
      <c r="T24" s="507"/>
      <c r="U24" s="507"/>
    </row>
    <row r="25" spans="1:21" ht="13.5" thickBot="1">
      <c r="A25" s="378">
        <v>15</v>
      </c>
      <c r="B25" s="375" t="s">
        <v>815</v>
      </c>
      <c r="C25" s="379"/>
      <c r="D25" s="379"/>
      <c r="E25" s="379"/>
      <c r="F25" s="494">
        <v>1.1255258182532326</v>
      </c>
      <c r="G25" s="494">
        <v>1.2607885881343448</v>
      </c>
      <c r="H25" s="494">
        <v>1.2146516690267566</v>
      </c>
      <c r="I25" s="494">
        <v>1.267370179365322</v>
      </c>
      <c r="J25" s="494">
        <v>5.6104889763167041</v>
      </c>
      <c r="K25" s="495">
        <v>2.6571405978784699</v>
      </c>
      <c r="M25" s="507"/>
      <c r="N25" s="507"/>
      <c r="O25" s="507"/>
      <c r="P25" s="507"/>
      <c r="Q25" s="507"/>
      <c r="R25" s="507"/>
      <c r="S25" s="507"/>
      <c r="T25" s="507"/>
      <c r="U25" s="507"/>
    </row>
    <row r="28" spans="1:21" ht="38.25">
      <c r="B28" s="21" t="s">
        <v>869</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E29" sqref="E29"/>
    </sheetView>
  </sheetViews>
  <sheetFormatPr defaultColWidth="9.140625" defaultRowHeight="15"/>
  <cols>
    <col min="1" max="1" width="10.5703125" style="73" bestFit="1" customWidth="1"/>
    <col min="2" max="2" width="95" style="73" customWidth="1"/>
    <col min="3" max="3" width="13.140625" style="73" bestFit="1" customWidth="1"/>
    <col min="4" max="4" width="10" style="73" bestFit="1" customWidth="1"/>
    <col min="5" max="5" width="18.28515625" style="73" bestFit="1" customWidth="1"/>
    <col min="6" max="13" width="10.7109375" style="73" customWidth="1"/>
    <col min="14" max="14" width="31" style="73" bestFit="1" customWidth="1"/>
    <col min="15" max="16384" width="9.140625" style="10"/>
  </cols>
  <sheetData>
    <row r="1" spans="1:14" ht="15.75">
      <c r="A1" s="5" t="s">
        <v>231</v>
      </c>
      <c r="B1" t="s">
        <v>881</v>
      </c>
    </row>
    <row r="2" spans="1:14" ht="14.25" customHeight="1">
      <c r="A2" s="73" t="s">
        <v>232</v>
      </c>
      <c r="B2" s="484">
        <f>'1. key ratios'!B2</f>
        <v>43281</v>
      </c>
    </row>
    <row r="3" spans="1:14" ht="14.25" customHeight="1"/>
    <row r="4" spans="1:14" ht="15.75" thickBot="1">
      <c r="A4" s="2" t="s">
        <v>663</v>
      </c>
      <c r="B4" s="96" t="s">
        <v>83</v>
      </c>
    </row>
    <row r="5" spans="1:14" s="23" customFormat="1" ht="12.75">
      <c r="A5" s="178"/>
      <c r="B5" s="179"/>
      <c r="C5" s="180" t="s">
        <v>0</v>
      </c>
      <c r="D5" s="180" t="s">
        <v>1</v>
      </c>
      <c r="E5" s="180" t="s">
        <v>2</v>
      </c>
      <c r="F5" s="180" t="s">
        <v>3</v>
      </c>
      <c r="G5" s="180" t="s">
        <v>4</v>
      </c>
      <c r="H5" s="180" t="s">
        <v>10</v>
      </c>
      <c r="I5" s="180" t="s">
        <v>279</v>
      </c>
      <c r="J5" s="180" t="s">
        <v>280</v>
      </c>
      <c r="K5" s="180" t="s">
        <v>281</v>
      </c>
      <c r="L5" s="180" t="s">
        <v>282</v>
      </c>
      <c r="M5" s="180" t="s">
        <v>283</v>
      </c>
      <c r="N5" s="181" t="s">
        <v>284</v>
      </c>
    </row>
    <row r="6" spans="1:14" ht="45">
      <c r="A6" s="170"/>
      <c r="B6" s="108"/>
      <c r="C6" s="109" t="s">
        <v>93</v>
      </c>
      <c r="D6" s="110" t="s">
        <v>82</v>
      </c>
      <c r="E6" s="111" t="s">
        <v>92</v>
      </c>
      <c r="F6" s="112">
        <v>0</v>
      </c>
      <c r="G6" s="112">
        <v>0.2</v>
      </c>
      <c r="H6" s="112">
        <v>0.35</v>
      </c>
      <c r="I6" s="112">
        <v>0.5</v>
      </c>
      <c r="J6" s="112">
        <v>0.75</v>
      </c>
      <c r="K6" s="112">
        <v>1</v>
      </c>
      <c r="L6" s="112">
        <v>1.5</v>
      </c>
      <c r="M6" s="112">
        <v>2.5</v>
      </c>
      <c r="N6" s="171" t="s">
        <v>83</v>
      </c>
    </row>
    <row r="7" spans="1:14">
      <c r="A7" s="172">
        <v>1</v>
      </c>
      <c r="B7" s="113" t="s">
        <v>84</v>
      </c>
      <c r="C7" s="338">
        <f>SUM(C8:C13)</f>
        <v>128156694.57088062</v>
      </c>
      <c r="D7" s="108"/>
      <c r="E7" s="341">
        <f t="shared" ref="E7:M7" si="0">SUM(E8:E13)</f>
        <v>2631175.7079323316</v>
      </c>
      <c r="F7" s="338">
        <f>SUM(F8:F13)</f>
        <v>0</v>
      </c>
      <c r="G7" s="338">
        <f t="shared" si="0"/>
        <v>0</v>
      </c>
      <c r="H7" s="338">
        <f t="shared" si="0"/>
        <v>0</v>
      </c>
      <c r="I7" s="338">
        <f t="shared" si="0"/>
        <v>130005.67377941</v>
      </c>
      <c r="J7" s="338">
        <f t="shared" si="0"/>
        <v>0</v>
      </c>
      <c r="K7" s="338">
        <f t="shared" si="0"/>
        <v>2501170.0341529297</v>
      </c>
      <c r="L7" s="338">
        <f t="shared" si="0"/>
        <v>0</v>
      </c>
      <c r="M7" s="338">
        <f t="shared" si="0"/>
        <v>0</v>
      </c>
      <c r="N7" s="173">
        <f>SUM(N8:N13)</f>
        <v>2566172.8710426348</v>
      </c>
    </row>
    <row r="8" spans="1:14">
      <c r="A8" s="172">
        <v>1.1000000000000001</v>
      </c>
      <c r="B8" s="114" t="s">
        <v>85</v>
      </c>
      <c r="C8" s="339">
        <v>125888634.02038999</v>
      </c>
      <c r="D8" s="115">
        <v>0.02</v>
      </c>
      <c r="E8" s="341">
        <f>C8*D8</f>
        <v>2517772.6804077998</v>
      </c>
      <c r="F8" s="339">
        <v>0</v>
      </c>
      <c r="G8" s="339">
        <v>0</v>
      </c>
      <c r="H8" s="339">
        <v>0</v>
      </c>
      <c r="I8" s="339">
        <v>71477.173779410004</v>
      </c>
      <c r="J8" s="339">
        <v>0</v>
      </c>
      <c r="K8" s="339">
        <v>2446295.5066283997</v>
      </c>
      <c r="L8" s="339">
        <v>0</v>
      </c>
      <c r="M8" s="339">
        <v>0</v>
      </c>
      <c r="N8" s="173">
        <f>SUMPRODUCT($F$6:$M$6,F8:M8)</f>
        <v>2482034.0935181049</v>
      </c>
    </row>
    <row r="9" spans="1:14">
      <c r="A9" s="172">
        <v>1.2</v>
      </c>
      <c r="B9" s="114" t="s">
        <v>86</v>
      </c>
      <c r="C9" s="339">
        <v>2268060.5504906401</v>
      </c>
      <c r="D9" s="115">
        <v>0.05</v>
      </c>
      <c r="E9" s="341">
        <f>C9*D9</f>
        <v>113403.02752453201</v>
      </c>
      <c r="F9" s="339">
        <v>0</v>
      </c>
      <c r="G9" s="339">
        <v>0</v>
      </c>
      <c r="H9" s="339">
        <v>0</v>
      </c>
      <c r="I9" s="339">
        <v>58528.5</v>
      </c>
      <c r="J9" s="339">
        <v>0</v>
      </c>
      <c r="K9" s="339">
        <v>54874.52752453</v>
      </c>
      <c r="L9" s="339">
        <v>0</v>
      </c>
      <c r="M9" s="339">
        <v>0</v>
      </c>
      <c r="N9" s="173">
        <f t="shared" ref="N9:N12" si="1">SUMPRODUCT($F$6:$M$6,F9:M9)</f>
        <v>84138.77752453</v>
      </c>
    </row>
    <row r="10" spans="1:14">
      <c r="A10" s="172">
        <v>1.3</v>
      </c>
      <c r="B10" s="114" t="s">
        <v>87</v>
      </c>
      <c r="C10" s="339">
        <v>0</v>
      </c>
      <c r="D10" s="115">
        <v>0.08</v>
      </c>
      <c r="E10" s="341">
        <f>C10*D10</f>
        <v>0</v>
      </c>
      <c r="F10" s="339">
        <v>0</v>
      </c>
      <c r="G10" s="339">
        <v>0</v>
      </c>
      <c r="H10" s="339">
        <v>0</v>
      </c>
      <c r="I10" s="339">
        <v>0</v>
      </c>
      <c r="J10" s="339">
        <v>0</v>
      </c>
      <c r="K10" s="339">
        <v>0</v>
      </c>
      <c r="L10" s="339">
        <v>0</v>
      </c>
      <c r="M10" s="339">
        <v>0</v>
      </c>
      <c r="N10" s="173">
        <f>SUMPRODUCT($F$6:$M$6,F10:M10)</f>
        <v>0</v>
      </c>
    </row>
    <row r="11" spans="1:14">
      <c r="A11" s="172">
        <v>1.4</v>
      </c>
      <c r="B11" s="114" t="s">
        <v>88</v>
      </c>
      <c r="C11" s="339">
        <v>0</v>
      </c>
      <c r="D11" s="115">
        <v>0.11</v>
      </c>
      <c r="E11" s="341">
        <f>C11*D11</f>
        <v>0</v>
      </c>
      <c r="F11" s="339">
        <v>0</v>
      </c>
      <c r="G11" s="339">
        <v>0</v>
      </c>
      <c r="H11" s="339">
        <v>0</v>
      </c>
      <c r="I11" s="339">
        <v>0</v>
      </c>
      <c r="J11" s="339">
        <v>0</v>
      </c>
      <c r="K11" s="339">
        <v>0</v>
      </c>
      <c r="L11" s="339">
        <v>0</v>
      </c>
      <c r="M11" s="339">
        <v>0</v>
      </c>
      <c r="N11" s="173">
        <f t="shared" si="1"/>
        <v>0</v>
      </c>
    </row>
    <row r="12" spans="1:14">
      <c r="A12" s="172">
        <v>1.5</v>
      </c>
      <c r="B12" s="114" t="s">
        <v>89</v>
      </c>
      <c r="C12" s="339">
        <v>0</v>
      </c>
      <c r="D12" s="115">
        <v>0.14000000000000001</v>
      </c>
      <c r="E12" s="341">
        <f>C12*D12</f>
        <v>0</v>
      </c>
      <c r="F12" s="339">
        <v>0</v>
      </c>
      <c r="G12" s="339">
        <v>0</v>
      </c>
      <c r="H12" s="339">
        <v>0</v>
      </c>
      <c r="I12" s="339">
        <v>0</v>
      </c>
      <c r="J12" s="339">
        <v>0</v>
      </c>
      <c r="K12" s="339">
        <v>0</v>
      </c>
      <c r="L12" s="339">
        <v>0</v>
      </c>
      <c r="M12" s="339">
        <v>0</v>
      </c>
      <c r="N12" s="173">
        <f t="shared" si="1"/>
        <v>0</v>
      </c>
    </row>
    <row r="13" spans="1:14">
      <c r="A13" s="172">
        <v>1.6</v>
      </c>
      <c r="B13" s="116" t="s">
        <v>90</v>
      </c>
      <c r="C13" s="339">
        <v>0</v>
      </c>
      <c r="D13" s="117"/>
      <c r="E13" s="339"/>
      <c r="F13" s="339">
        <v>0</v>
      </c>
      <c r="G13" s="339">
        <v>0</v>
      </c>
      <c r="H13" s="339">
        <v>0</v>
      </c>
      <c r="I13" s="339">
        <v>0</v>
      </c>
      <c r="J13" s="339">
        <v>0</v>
      </c>
      <c r="K13" s="339">
        <v>0</v>
      </c>
      <c r="L13" s="339">
        <v>0</v>
      </c>
      <c r="M13" s="339">
        <v>0</v>
      </c>
      <c r="N13" s="173">
        <f>SUMPRODUCT($F$6:$M$6,F13:M13)</f>
        <v>0</v>
      </c>
    </row>
    <row r="14" spans="1:14">
      <c r="A14" s="172">
        <v>2</v>
      </c>
      <c r="B14" s="118" t="s">
        <v>91</v>
      </c>
      <c r="C14" s="338">
        <f>SUM(C15:C20)</f>
        <v>107870400</v>
      </c>
      <c r="D14" s="108"/>
      <c r="E14" s="341">
        <f>SUM(E15:E20)</f>
        <v>0</v>
      </c>
      <c r="F14" s="339">
        <v>8629632</v>
      </c>
      <c r="G14" s="339">
        <v>0</v>
      </c>
      <c r="H14" s="339">
        <v>0</v>
      </c>
      <c r="I14" s="339">
        <v>0</v>
      </c>
      <c r="J14" s="339">
        <v>0</v>
      </c>
      <c r="K14" s="339">
        <v>0</v>
      </c>
      <c r="L14" s="339">
        <v>0</v>
      </c>
      <c r="M14" s="339">
        <v>0</v>
      </c>
      <c r="N14" s="173">
        <f>SUM(N15:N20)</f>
        <v>0</v>
      </c>
    </row>
    <row r="15" spans="1:14">
      <c r="A15" s="172">
        <v>2.1</v>
      </c>
      <c r="B15" s="116" t="s">
        <v>85</v>
      </c>
      <c r="C15" s="339">
        <v>0</v>
      </c>
      <c r="D15" s="115">
        <v>5.0000000000000001E-3</v>
      </c>
      <c r="E15" s="341">
        <f>C15*D15</f>
        <v>0</v>
      </c>
      <c r="F15" s="339">
        <v>0</v>
      </c>
      <c r="G15" s="339">
        <v>0</v>
      </c>
      <c r="H15" s="339">
        <v>0</v>
      </c>
      <c r="I15" s="339">
        <v>0</v>
      </c>
      <c r="J15" s="339">
        <v>0</v>
      </c>
      <c r="K15" s="339">
        <v>0</v>
      </c>
      <c r="L15" s="339">
        <v>0</v>
      </c>
      <c r="M15" s="339">
        <v>0</v>
      </c>
      <c r="N15" s="173">
        <f>SUMPRODUCT($F$6:$M$6,F15:M15)</f>
        <v>0</v>
      </c>
    </row>
    <row r="16" spans="1:14">
      <c r="A16" s="172">
        <v>2.2000000000000002</v>
      </c>
      <c r="B16" s="116" t="s">
        <v>86</v>
      </c>
      <c r="C16" s="339">
        <v>0</v>
      </c>
      <c r="D16" s="115">
        <v>0.01</v>
      </c>
      <c r="E16" s="341">
        <f>C16*D16</f>
        <v>0</v>
      </c>
      <c r="F16" s="339">
        <v>0</v>
      </c>
      <c r="G16" s="339">
        <v>0</v>
      </c>
      <c r="H16" s="339">
        <v>0</v>
      </c>
      <c r="I16" s="339">
        <v>0</v>
      </c>
      <c r="J16" s="339">
        <v>0</v>
      </c>
      <c r="K16" s="339">
        <v>0</v>
      </c>
      <c r="L16" s="339">
        <v>0</v>
      </c>
      <c r="M16" s="339">
        <v>0</v>
      </c>
      <c r="N16" s="173">
        <f t="shared" ref="N16:N20" si="2">SUMPRODUCT($F$6:$M$6,F16:M16)</f>
        <v>0</v>
      </c>
    </row>
    <row r="17" spans="1:14">
      <c r="A17" s="172">
        <v>2.2999999999999998</v>
      </c>
      <c r="B17" s="116" t="s">
        <v>87</v>
      </c>
      <c r="C17" s="339">
        <v>0</v>
      </c>
      <c r="D17" s="115">
        <v>0.02</v>
      </c>
      <c r="E17" s="341">
        <f>C17*D17</f>
        <v>0</v>
      </c>
      <c r="F17" s="339">
        <v>0</v>
      </c>
      <c r="G17" s="339">
        <v>0</v>
      </c>
      <c r="H17" s="339">
        <v>0</v>
      </c>
      <c r="I17" s="339">
        <v>0</v>
      </c>
      <c r="J17" s="339">
        <v>0</v>
      </c>
      <c r="K17" s="339">
        <v>0</v>
      </c>
      <c r="L17" s="339">
        <v>0</v>
      </c>
      <c r="M17" s="339">
        <v>0</v>
      </c>
      <c r="N17" s="173">
        <f t="shared" si="2"/>
        <v>0</v>
      </c>
    </row>
    <row r="18" spans="1:14">
      <c r="A18" s="172">
        <v>2.4</v>
      </c>
      <c r="B18" s="116" t="s">
        <v>88</v>
      </c>
      <c r="C18" s="339">
        <v>0</v>
      </c>
      <c r="D18" s="115">
        <v>0.03</v>
      </c>
      <c r="E18" s="341">
        <f>C18*D18</f>
        <v>0</v>
      </c>
      <c r="F18" s="339">
        <v>0</v>
      </c>
      <c r="G18" s="339">
        <v>0</v>
      </c>
      <c r="H18" s="339">
        <v>0</v>
      </c>
      <c r="I18" s="339">
        <v>0</v>
      </c>
      <c r="J18" s="339">
        <v>0</v>
      </c>
      <c r="K18" s="339">
        <v>0</v>
      </c>
      <c r="L18" s="339">
        <v>0</v>
      </c>
      <c r="M18" s="339">
        <v>0</v>
      </c>
      <c r="N18" s="173">
        <f t="shared" si="2"/>
        <v>0</v>
      </c>
    </row>
    <row r="19" spans="1:14">
      <c r="A19" s="172">
        <v>2.5</v>
      </c>
      <c r="B19" s="116" t="s">
        <v>89</v>
      </c>
      <c r="C19" s="339">
        <v>0</v>
      </c>
      <c r="D19" s="115">
        <v>0.04</v>
      </c>
      <c r="E19" s="341">
        <f>C19*D19</f>
        <v>0</v>
      </c>
      <c r="F19" s="339">
        <v>0</v>
      </c>
      <c r="G19" s="339">
        <v>0</v>
      </c>
      <c r="H19" s="339">
        <v>0</v>
      </c>
      <c r="I19" s="339">
        <v>0</v>
      </c>
      <c r="J19" s="339">
        <v>0</v>
      </c>
      <c r="K19" s="339">
        <v>0</v>
      </c>
      <c r="L19" s="339">
        <v>0</v>
      </c>
      <c r="M19" s="339">
        <v>0</v>
      </c>
      <c r="N19" s="173">
        <f t="shared" si="2"/>
        <v>0</v>
      </c>
    </row>
    <row r="20" spans="1:14">
      <c r="A20" s="172">
        <v>2.6</v>
      </c>
      <c r="B20" s="116" t="s">
        <v>90</v>
      </c>
      <c r="C20" s="339">
        <v>107870400</v>
      </c>
      <c r="D20" s="117"/>
      <c r="E20" s="339">
        <v>0</v>
      </c>
      <c r="F20" s="339">
        <v>8629632</v>
      </c>
      <c r="G20" s="339">
        <v>0</v>
      </c>
      <c r="H20" s="339">
        <v>0</v>
      </c>
      <c r="I20" s="339">
        <v>0</v>
      </c>
      <c r="J20" s="339">
        <v>0</v>
      </c>
      <c r="K20" s="339">
        <v>0</v>
      </c>
      <c r="L20" s="339">
        <v>0</v>
      </c>
      <c r="M20" s="339">
        <v>0</v>
      </c>
      <c r="N20" s="173">
        <f t="shared" si="2"/>
        <v>0</v>
      </c>
    </row>
    <row r="21" spans="1:14" ht="15.75" thickBot="1">
      <c r="A21" s="174">
        <v>3</v>
      </c>
      <c r="B21" s="175" t="s">
        <v>74</v>
      </c>
      <c r="C21" s="340">
        <f>C14+C7</f>
        <v>236027094.57088062</v>
      </c>
      <c r="D21" s="176"/>
      <c r="E21" s="342">
        <f>E14+E7</f>
        <v>2631175.7079323316</v>
      </c>
      <c r="F21" s="343">
        <v>0</v>
      </c>
      <c r="G21" s="343">
        <v>0</v>
      </c>
      <c r="H21" s="343">
        <v>0</v>
      </c>
      <c r="I21" s="343">
        <v>0</v>
      </c>
      <c r="J21" s="343">
        <v>0</v>
      </c>
      <c r="K21" s="343">
        <v>0</v>
      </c>
      <c r="L21" s="343">
        <v>0</v>
      </c>
      <c r="M21" s="343">
        <v>0</v>
      </c>
      <c r="N21" s="177">
        <f>N14+N7</f>
        <v>2566172.8710426348</v>
      </c>
    </row>
    <row r="22" spans="1:14">
      <c r="E22" s="344"/>
      <c r="F22" s="344"/>
      <c r="G22" s="344"/>
      <c r="H22" s="344"/>
      <c r="I22" s="344"/>
      <c r="J22" s="344"/>
      <c r="K22" s="344"/>
      <c r="L22" s="344"/>
      <c r="M22" s="344"/>
    </row>
  </sheetData>
  <conditionalFormatting sqref="E8:E12">
    <cfRule type="expression" dxfId="1" priority="2">
      <formula>(C8*D8)&lt;&gt;SUM(#REF!)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topLeftCell="A82" zoomScale="85" zoomScaleNormal="85" workbookViewId="0">
      <selection activeCell="C101" sqref="C101"/>
    </sheetView>
  </sheetViews>
  <sheetFormatPr defaultColWidth="43.5703125" defaultRowHeight="11.25"/>
  <cols>
    <col min="1" max="1" width="5.28515625" style="247" customWidth="1"/>
    <col min="2" max="2" width="66.140625" style="248" customWidth="1"/>
    <col min="3" max="3" width="131.42578125" style="249" customWidth="1"/>
    <col min="4" max="5" width="10.28515625" style="231" customWidth="1"/>
    <col min="6" max="16384" width="43.5703125" style="231"/>
  </cols>
  <sheetData>
    <row r="1" spans="1:3" ht="12.75" thickTop="1" thickBot="1">
      <c r="A1" s="569" t="s">
        <v>367</v>
      </c>
      <c r="B1" s="570"/>
      <c r="C1" s="571"/>
    </row>
    <row r="2" spans="1:3" ht="26.25" customHeight="1">
      <c r="A2" s="232"/>
      <c r="B2" s="572" t="s">
        <v>368</v>
      </c>
      <c r="C2" s="572"/>
    </row>
    <row r="3" spans="1:3" s="237" customFormat="1" ht="11.25" customHeight="1">
      <c r="A3" s="236"/>
      <c r="B3" s="572" t="s">
        <v>673</v>
      </c>
      <c r="C3" s="572"/>
    </row>
    <row r="4" spans="1:3" ht="12" customHeight="1" thickBot="1">
      <c r="A4" s="573" t="s">
        <v>677</v>
      </c>
      <c r="B4" s="574"/>
      <c r="C4" s="575"/>
    </row>
    <row r="5" spans="1:3" ht="12" thickTop="1">
      <c r="A5" s="233"/>
      <c r="B5" s="576" t="s">
        <v>369</v>
      </c>
      <c r="C5" s="577"/>
    </row>
    <row r="6" spans="1:3">
      <c r="A6" s="232"/>
      <c r="B6" s="578" t="s">
        <v>674</v>
      </c>
      <c r="C6" s="579"/>
    </row>
    <row r="7" spans="1:3">
      <c r="A7" s="232"/>
      <c r="B7" s="578" t="s">
        <v>370</v>
      </c>
      <c r="C7" s="579"/>
    </row>
    <row r="8" spans="1:3">
      <c r="A8" s="232"/>
      <c r="B8" s="578" t="s">
        <v>675</v>
      </c>
      <c r="C8" s="579"/>
    </row>
    <row r="9" spans="1:3">
      <c r="A9" s="232"/>
      <c r="B9" s="582" t="s">
        <v>676</v>
      </c>
      <c r="C9" s="583"/>
    </row>
    <row r="10" spans="1:3">
      <c r="A10" s="232"/>
      <c r="B10" s="580" t="s">
        <v>371</v>
      </c>
      <c r="C10" s="581" t="s">
        <v>371</v>
      </c>
    </row>
    <row r="11" spans="1:3">
      <c r="A11" s="232"/>
      <c r="B11" s="580" t="s">
        <v>372</v>
      </c>
      <c r="C11" s="581" t="s">
        <v>372</v>
      </c>
    </row>
    <row r="12" spans="1:3">
      <c r="A12" s="232"/>
      <c r="B12" s="580" t="s">
        <v>373</v>
      </c>
      <c r="C12" s="581" t="s">
        <v>373</v>
      </c>
    </row>
    <row r="13" spans="1:3">
      <c r="A13" s="232"/>
      <c r="B13" s="580" t="s">
        <v>374</v>
      </c>
      <c r="C13" s="581" t="s">
        <v>374</v>
      </c>
    </row>
    <row r="14" spans="1:3">
      <c r="A14" s="232"/>
      <c r="B14" s="580" t="s">
        <v>375</v>
      </c>
      <c r="C14" s="581" t="s">
        <v>375</v>
      </c>
    </row>
    <row r="15" spans="1:3" ht="21.75" customHeight="1">
      <c r="A15" s="232"/>
      <c r="B15" s="580" t="s">
        <v>376</v>
      </c>
      <c r="C15" s="581" t="s">
        <v>376</v>
      </c>
    </row>
    <row r="16" spans="1:3">
      <c r="A16" s="232"/>
      <c r="B16" s="580" t="s">
        <v>377</v>
      </c>
      <c r="C16" s="581" t="s">
        <v>378</v>
      </c>
    </row>
    <row r="17" spans="1:3">
      <c r="A17" s="232"/>
      <c r="B17" s="580" t="s">
        <v>379</v>
      </c>
      <c r="C17" s="581" t="s">
        <v>380</v>
      </c>
    </row>
    <row r="18" spans="1:3">
      <c r="A18" s="232"/>
      <c r="B18" s="580" t="s">
        <v>381</v>
      </c>
      <c r="C18" s="581" t="s">
        <v>382</v>
      </c>
    </row>
    <row r="19" spans="1:3">
      <c r="A19" s="232"/>
      <c r="B19" s="580" t="s">
        <v>383</v>
      </c>
      <c r="C19" s="581" t="s">
        <v>383</v>
      </c>
    </row>
    <row r="20" spans="1:3">
      <c r="A20" s="232"/>
      <c r="B20" s="580" t="s">
        <v>384</v>
      </c>
      <c r="C20" s="581" t="s">
        <v>384</v>
      </c>
    </row>
    <row r="21" spans="1:3">
      <c r="A21" s="232"/>
      <c r="B21" s="580" t="s">
        <v>385</v>
      </c>
      <c r="C21" s="581" t="s">
        <v>385</v>
      </c>
    </row>
    <row r="22" spans="1:3" ht="23.25" customHeight="1">
      <c r="A22" s="232"/>
      <c r="B22" s="580" t="s">
        <v>386</v>
      </c>
      <c r="C22" s="581" t="s">
        <v>387</v>
      </c>
    </row>
    <row r="23" spans="1:3">
      <c r="A23" s="232"/>
      <c r="B23" s="580" t="s">
        <v>388</v>
      </c>
      <c r="C23" s="581" t="s">
        <v>388</v>
      </c>
    </row>
    <row r="24" spans="1:3">
      <c r="A24" s="232"/>
      <c r="B24" s="580" t="s">
        <v>389</v>
      </c>
      <c r="C24" s="581" t="s">
        <v>390</v>
      </c>
    </row>
    <row r="25" spans="1:3" ht="12" thickBot="1">
      <c r="A25" s="234"/>
      <c r="B25" s="590" t="s">
        <v>391</v>
      </c>
      <c r="C25" s="591"/>
    </row>
    <row r="26" spans="1:3" ht="12.75" thickTop="1" thickBot="1">
      <c r="A26" s="573" t="s">
        <v>687</v>
      </c>
      <c r="B26" s="574"/>
      <c r="C26" s="575"/>
    </row>
    <row r="27" spans="1:3" ht="12.75" thickTop="1" thickBot="1">
      <c r="A27" s="235"/>
      <c r="B27" s="584" t="s">
        <v>392</v>
      </c>
      <c r="C27" s="585"/>
    </row>
    <row r="28" spans="1:3" ht="12.75" thickTop="1" thickBot="1">
      <c r="A28" s="573" t="s">
        <v>678</v>
      </c>
      <c r="B28" s="574"/>
      <c r="C28" s="575"/>
    </row>
    <row r="29" spans="1:3" ht="12" thickTop="1">
      <c r="A29" s="233"/>
      <c r="B29" s="586" t="s">
        <v>393</v>
      </c>
      <c r="C29" s="587" t="s">
        <v>394</v>
      </c>
    </row>
    <row r="30" spans="1:3">
      <c r="A30" s="232"/>
      <c r="B30" s="588" t="s">
        <v>395</v>
      </c>
      <c r="C30" s="589" t="s">
        <v>396</v>
      </c>
    </row>
    <row r="31" spans="1:3">
      <c r="A31" s="232"/>
      <c r="B31" s="588" t="s">
        <v>397</v>
      </c>
      <c r="C31" s="589" t="s">
        <v>398</v>
      </c>
    </row>
    <row r="32" spans="1:3">
      <c r="A32" s="232"/>
      <c r="B32" s="588" t="s">
        <v>399</v>
      </c>
      <c r="C32" s="589" t="s">
        <v>400</v>
      </c>
    </row>
    <row r="33" spans="1:3">
      <c r="A33" s="232"/>
      <c r="B33" s="588" t="s">
        <v>401</v>
      </c>
      <c r="C33" s="589" t="s">
        <v>402</v>
      </c>
    </row>
    <row r="34" spans="1:3">
      <c r="A34" s="232"/>
      <c r="B34" s="588" t="s">
        <v>403</v>
      </c>
      <c r="C34" s="589" t="s">
        <v>404</v>
      </c>
    </row>
    <row r="35" spans="1:3" ht="23.25" customHeight="1">
      <c r="A35" s="232"/>
      <c r="B35" s="588" t="s">
        <v>405</v>
      </c>
      <c r="C35" s="589" t="s">
        <v>406</v>
      </c>
    </row>
    <row r="36" spans="1:3" ht="24" customHeight="1">
      <c r="A36" s="232"/>
      <c r="B36" s="588" t="s">
        <v>407</v>
      </c>
      <c r="C36" s="589" t="s">
        <v>408</v>
      </c>
    </row>
    <row r="37" spans="1:3" ht="24.75" customHeight="1">
      <c r="A37" s="232"/>
      <c r="B37" s="588" t="s">
        <v>409</v>
      </c>
      <c r="C37" s="589" t="s">
        <v>410</v>
      </c>
    </row>
    <row r="38" spans="1:3" ht="23.25" customHeight="1">
      <c r="A38" s="232"/>
      <c r="B38" s="588" t="s">
        <v>679</v>
      </c>
      <c r="C38" s="589" t="s">
        <v>411</v>
      </c>
    </row>
    <row r="39" spans="1:3" ht="39.75" customHeight="1">
      <c r="A39" s="232"/>
      <c r="B39" s="580" t="s">
        <v>699</v>
      </c>
      <c r="C39" s="581" t="s">
        <v>412</v>
      </c>
    </row>
    <row r="40" spans="1:3" ht="12" customHeight="1">
      <c r="A40" s="232"/>
      <c r="B40" s="588" t="s">
        <v>413</v>
      </c>
      <c r="C40" s="589" t="s">
        <v>414</v>
      </c>
    </row>
    <row r="41" spans="1:3" ht="27" customHeight="1" thickBot="1">
      <c r="A41" s="234"/>
      <c r="B41" s="592" t="s">
        <v>415</v>
      </c>
      <c r="C41" s="593" t="s">
        <v>416</v>
      </c>
    </row>
    <row r="42" spans="1:3" ht="12.75" thickTop="1" thickBot="1">
      <c r="A42" s="573" t="s">
        <v>680</v>
      </c>
      <c r="B42" s="574"/>
      <c r="C42" s="575"/>
    </row>
    <row r="43" spans="1:3" ht="12" thickTop="1">
      <c r="A43" s="233"/>
      <c r="B43" s="576" t="s">
        <v>771</v>
      </c>
      <c r="C43" s="577" t="s">
        <v>417</v>
      </c>
    </row>
    <row r="44" spans="1:3">
      <c r="A44" s="232"/>
      <c r="B44" s="578" t="s">
        <v>770</v>
      </c>
      <c r="C44" s="579"/>
    </row>
    <row r="45" spans="1:3" ht="23.25" customHeight="1" thickBot="1">
      <c r="A45" s="234"/>
      <c r="B45" s="594" t="s">
        <v>418</v>
      </c>
      <c r="C45" s="595" t="s">
        <v>419</v>
      </c>
    </row>
    <row r="46" spans="1:3" ht="11.25" customHeight="1" thickTop="1" thickBot="1">
      <c r="A46" s="573" t="s">
        <v>681</v>
      </c>
      <c r="B46" s="574"/>
      <c r="C46" s="575"/>
    </row>
    <row r="47" spans="1:3" ht="26.25" customHeight="1" thickTop="1">
      <c r="A47" s="232"/>
      <c r="B47" s="578" t="s">
        <v>682</v>
      </c>
      <c r="C47" s="579"/>
    </row>
    <row r="48" spans="1:3" ht="12" thickBot="1">
      <c r="A48" s="573" t="s">
        <v>683</v>
      </c>
      <c r="B48" s="574"/>
      <c r="C48" s="575"/>
    </row>
    <row r="49" spans="1:3" ht="12" thickTop="1">
      <c r="A49" s="233"/>
      <c r="B49" s="576" t="s">
        <v>420</v>
      </c>
      <c r="C49" s="577" t="s">
        <v>420</v>
      </c>
    </row>
    <row r="50" spans="1:3" ht="11.25" customHeight="1">
      <c r="A50" s="232"/>
      <c r="B50" s="578" t="s">
        <v>421</v>
      </c>
      <c r="C50" s="579" t="s">
        <v>421</v>
      </c>
    </row>
    <row r="51" spans="1:3">
      <c r="A51" s="232"/>
      <c r="B51" s="578" t="s">
        <v>422</v>
      </c>
      <c r="C51" s="579" t="s">
        <v>422</v>
      </c>
    </row>
    <row r="52" spans="1:3" ht="11.25" customHeight="1">
      <c r="A52" s="232"/>
      <c r="B52" s="578" t="s">
        <v>796</v>
      </c>
      <c r="C52" s="579" t="s">
        <v>423</v>
      </c>
    </row>
    <row r="53" spans="1:3" ht="33.6" customHeight="1">
      <c r="A53" s="232"/>
      <c r="B53" s="578" t="s">
        <v>424</v>
      </c>
      <c r="C53" s="579" t="s">
        <v>424</v>
      </c>
    </row>
    <row r="54" spans="1:3" ht="11.25" customHeight="1">
      <c r="A54" s="232"/>
      <c r="B54" s="578" t="s">
        <v>791</v>
      </c>
      <c r="C54" s="579" t="s">
        <v>425</v>
      </c>
    </row>
    <row r="55" spans="1:3" ht="11.25" customHeight="1" thickBot="1">
      <c r="A55" s="573" t="s">
        <v>684</v>
      </c>
      <c r="B55" s="574"/>
      <c r="C55" s="575"/>
    </row>
    <row r="56" spans="1:3" ht="12" thickTop="1">
      <c r="A56" s="233"/>
      <c r="B56" s="576" t="s">
        <v>420</v>
      </c>
      <c r="C56" s="577" t="s">
        <v>420</v>
      </c>
    </row>
    <row r="57" spans="1:3">
      <c r="A57" s="232"/>
      <c r="B57" s="578" t="s">
        <v>426</v>
      </c>
      <c r="C57" s="579" t="s">
        <v>426</v>
      </c>
    </row>
    <row r="58" spans="1:3">
      <c r="A58" s="232"/>
      <c r="B58" s="578" t="s">
        <v>695</v>
      </c>
      <c r="C58" s="579" t="s">
        <v>427</v>
      </c>
    </row>
    <row r="59" spans="1:3">
      <c r="A59" s="232"/>
      <c r="B59" s="578" t="s">
        <v>428</v>
      </c>
      <c r="C59" s="579" t="s">
        <v>428</v>
      </c>
    </row>
    <row r="60" spans="1:3">
      <c r="A60" s="232"/>
      <c r="B60" s="578" t="s">
        <v>429</v>
      </c>
      <c r="C60" s="579" t="s">
        <v>429</v>
      </c>
    </row>
    <row r="61" spans="1:3">
      <c r="A61" s="232"/>
      <c r="B61" s="578" t="s">
        <v>430</v>
      </c>
      <c r="C61" s="579" t="s">
        <v>430</v>
      </c>
    </row>
    <row r="62" spans="1:3">
      <c r="A62" s="232"/>
      <c r="B62" s="578" t="s">
        <v>696</v>
      </c>
      <c r="C62" s="579" t="s">
        <v>431</v>
      </c>
    </row>
    <row r="63" spans="1:3">
      <c r="A63" s="232"/>
      <c r="B63" s="578" t="s">
        <v>432</v>
      </c>
      <c r="C63" s="579" t="s">
        <v>432</v>
      </c>
    </row>
    <row r="64" spans="1:3" ht="12" thickBot="1">
      <c r="A64" s="234"/>
      <c r="B64" s="594" t="s">
        <v>433</v>
      </c>
      <c r="C64" s="595" t="s">
        <v>433</v>
      </c>
    </row>
    <row r="65" spans="1:3" ht="11.25" customHeight="1" thickTop="1">
      <c r="A65" s="596" t="s">
        <v>685</v>
      </c>
      <c r="B65" s="597"/>
      <c r="C65" s="598"/>
    </row>
    <row r="66" spans="1:3" ht="12" thickBot="1">
      <c r="A66" s="234"/>
      <c r="B66" s="594" t="s">
        <v>434</v>
      </c>
      <c r="C66" s="595" t="s">
        <v>434</v>
      </c>
    </row>
    <row r="67" spans="1:3" ht="11.25" customHeight="1" thickTop="1" thickBot="1">
      <c r="A67" s="573" t="s">
        <v>686</v>
      </c>
      <c r="B67" s="574"/>
      <c r="C67" s="575"/>
    </row>
    <row r="68" spans="1:3" ht="12" thickTop="1">
      <c r="A68" s="233"/>
      <c r="B68" s="576" t="s">
        <v>435</v>
      </c>
      <c r="C68" s="577" t="s">
        <v>435</v>
      </c>
    </row>
    <row r="69" spans="1:3">
      <c r="A69" s="232"/>
      <c r="B69" s="578" t="s">
        <v>436</v>
      </c>
      <c r="C69" s="579" t="s">
        <v>436</v>
      </c>
    </row>
    <row r="70" spans="1:3">
      <c r="A70" s="232"/>
      <c r="B70" s="578" t="s">
        <v>437</v>
      </c>
      <c r="C70" s="579" t="s">
        <v>437</v>
      </c>
    </row>
    <row r="71" spans="1:3" ht="38.25" customHeight="1">
      <c r="A71" s="232"/>
      <c r="B71" s="599" t="s">
        <v>698</v>
      </c>
      <c r="C71" s="600" t="s">
        <v>438</v>
      </c>
    </row>
    <row r="72" spans="1:3" ht="33.75" customHeight="1">
      <c r="A72" s="232"/>
      <c r="B72" s="599" t="s">
        <v>700</v>
      </c>
      <c r="C72" s="600" t="s">
        <v>439</v>
      </c>
    </row>
    <row r="73" spans="1:3" ht="15.75" customHeight="1">
      <c r="A73" s="232"/>
      <c r="B73" s="599" t="s">
        <v>697</v>
      </c>
      <c r="C73" s="600" t="s">
        <v>440</v>
      </c>
    </row>
    <row r="74" spans="1:3">
      <c r="A74" s="232"/>
      <c r="B74" s="578" t="s">
        <v>441</v>
      </c>
      <c r="C74" s="579" t="s">
        <v>441</v>
      </c>
    </row>
    <row r="75" spans="1:3" ht="12" thickBot="1">
      <c r="A75" s="234"/>
      <c r="B75" s="594" t="s">
        <v>442</v>
      </c>
      <c r="C75" s="595" t="s">
        <v>442</v>
      </c>
    </row>
    <row r="76" spans="1:3" ht="12" thickTop="1">
      <c r="A76" s="596" t="s">
        <v>774</v>
      </c>
      <c r="B76" s="597"/>
      <c r="C76" s="598"/>
    </row>
    <row r="77" spans="1:3">
      <c r="A77" s="232"/>
      <c r="B77" s="578" t="s">
        <v>434</v>
      </c>
      <c r="C77" s="579"/>
    </row>
    <row r="78" spans="1:3">
      <c r="A78" s="232"/>
      <c r="B78" s="578" t="s">
        <v>772</v>
      </c>
      <c r="C78" s="579"/>
    </row>
    <row r="79" spans="1:3">
      <c r="A79" s="232"/>
      <c r="B79" s="578" t="s">
        <v>773</v>
      </c>
      <c r="C79" s="579"/>
    </row>
    <row r="80" spans="1:3">
      <c r="A80" s="596" t="s">
        <v>775</v>
      </c>
      <c r="B80" s="597"/>
      <c r="C80" s="598"/>
    </row>
    <row r="81" spans="1:3">
      <c r="A81" s="232"/>
      <c r="B81" s="578" t="s">
        <v>434</v>
      </c>
      <c r="C81" s="579"/>
    </row>
    <row r="82" spans="1:3">
      <c r="A82" s="232"/>
      <c r="B82" s="578" t="s">
        <v>776</v>
      </c>
      <c r="C82" s="579"/>
    </row>
    <row r="83" spans="1:3" ht="76.5" customHeight="1">
      <c r="A83" s="232"/>
      <c r="B83" s="578" t="s">
        <v>790</v>
      </c>
      <c r="C83" s="579"/>
    </row>
    <row r="84" spans="1:3" ht="53.25" customHeight="1">
      <c r="A84" s="232"/>
      <c r="B84" s="578" t="s">
        <v>789</v>
      </c>
      <c r="C84" s="579"/>
    </row>
    <row r="85" spans="1:3">
      <c r="A85" s="232"/>
      <c r="B85" s="578" t="s">
        <v>777</v>
      </c>
      <c r="C85" s="579"/>
    </row>
    <row r="86" spans="1:3">
      <c r="A86" s="232"/>
      <c r="B86" s="578" t="s">
        <v>778</v>
      </c>
      <c r="C86" s="579"/>
    </row>
    <row r="87" spans="1:3">
      <c r="A87" s="232"/>
      <c r="B87" s="578" t="s">
        <v>779</v>
      </c>
      <c r="C87" s="579"/>
    </row>
    <row r="88" spans="1:3">
      <c r="A88" s="596" t="s">
        <v>780</v>
      </c>
      <c r="B88" s="597"/>
      <c r="C88" s="598"/>
    </row>
    <row r="89" spans="1:3">
      <c r="A89" s="232"/>
      <c r="B89" s="578" t="s">
        <v>434</v>
      </c>
      <c r="C89" s="579"/>
    </row>
    <row r="90" spans="1:3">
      <c r="A90" s="232"/>
      <c r="B90" s="578" t="s">
        <v>782</v>
      </c>
      <c r="C90" s="579"/>
    </row>
    <row r="91" spans="1:3" ht="12" customHeight="1">
      <c r="A91" s="232"/>
      <c r="B91" s="578" t="s">
        <v>783</v>
      </c>
      <c r="C91" s="579"/>
    </row>
    <row r="92" spans="1:3">
      <c r="A92" s="232"/>
      <c r="B92" s="578" t="s">
        <v>784</v>
      </c>
      <c r="C92" s="579"/>
    </row>
    <row r="93" spans="1:3" ht="24.75" customHeight="1">
      <c r="A93" s="232"/>
      <c r="B93" s="626" t="s">
        <v>824</v>
      </c>
      <c r="C93" s="627"/>
    </row>
    <row r="94" spans="1:3" ht="24" customHeight="1">
      <c r="A94" s="232"/>
      <c r="B94" s="626" t="s">
        <v>825</v>
      </c>
      <c r="C94" s="627"/>
    </row>
    <row r="95" spans="1:3" ht="13.5" customHeight="1">
      <c r="A95" s="232"/>
      <c r="B95" s="588" t="s">
        <v>785</v>
      </c>
      <c r="C95" s="589"/>
    </row>
    <row r="96" spans="1:3" ht="11.25" customHeight="1" thickBot="1">
      <c r="A96" s="606" t="s">
        <v>820</v>
      </c>
      <c r="B96" s="607"/>
      <c r="C96" s="608"/>
    </row>
    <row r="97" spans="1:3" ht="12.75" thickTop="1" thickBot="1">
      <c r="A97" s="568" t="s">
        <v>535</v>
      </c>
      <c r="B97" s="568"/>
      <c r="C97" s="568"/>
    </row>
    <row r="98" spans="1:3">
      <c r="A98" s="395">
        <v>2</v>
      </c>
      <c r="B98" s="392" t="s">
        <v>800</v>
      </c>
      <c r="C98" s="392" t="s">
        <v>821</v>
      </c>
    </row>
    <row r="99" spans="1:3">
      <c r="A99" s="244">
        <v>3</v>
      </c>
      <c r="B99" s="393" t="s">
        <v>801</v>
      </c>
      <c r="C99" s="394" t="s">
        <v>822</v>
      </c>
    </row>
    <row r="100" spans="1:3">
      <c r="A100" s="244">
        <v>4</v>
      </c>
      <c r="B100" s="393" t="s">
        <v>802</v>
      </c>
      <c r="C100" s="394" t="s">
        <v>826</v>
      </c>
    </row>
    <row r="101" spans="1:3" ht="11.25" customHeight="1">
      <c r="A101" s="244">
        <v>5</v>
      </c>
      <c r="B101" s="393" t="s">
        <v>803</v>
      </c>
      <c r="C101" s="394" t="s">
        <v>823</v>
      </c>
    </row>
    <row r="102" spans="1:3" ht="12" customHeight="1">
      <c r="A102" s="244">
        <v>6</v>
      </c>
      <c r="B102" s="393" t="s">
        <v>818</v>
      </c>
      <c r="C102" s="394" t="s">
        <v>804</v>
      </c>
    </row>
    <row r="103" spans="1:3" ht="12" customHeight="1">
      <c r="A103" s="244">
        <v>7</v>
      </c>
      <c r="B103" s="393" t="s">
        <v>805</v>
      </c>
      <c r="C103" s="394" t="s">
        <v>819</v>
      </c>
    </row>
    <row r="104" spans="1:3">
      <c r="A104" s="244">
        <v>8</v>
      </c>
      <c r="B104" s="393" t="s">
        <v>810</v>
      </c>
      <c r="C104" s="394" t="s">
        <v>830</v>
      </c>
    </row>
    <row r="105" spans="1:3" ht="11.25" customHeight="1">
      <c r="A105" s="596" t="s">
        <v>786</v>
      </c>
      <c r="B105" s="597"/>
      <c r="C105" s="598"/>
    </row>
    <row r="106" spans="1:3" ht="27.6" customHeight="1">
      <c r="A106" s="232"/>
      <c r="B106" s="609" t="s">
        <v>434</v>
      </c>
      <c r="C106" s="610"/>
    </row>
    <row r="107" spans="1:3" ht="12" thickBot="1">
      <c r="A107" s="601" t="s">
        <v>688</v>
      </c>
      <c r="B107" s="602"/>
      <c r="C107" s="603"/>
    </row>
    <row r="108" spans="1:3" ht="24" customHeight="1" thickTop="1" thickBot="1">
      <c r="A108" s="569" t="s">
        <v>367</v>
      </c>
      <c r="B108" s="570"/>
      <c r="C108" s="571"/>
    </row>
    <row r="109" spans="1:3">
      <c r="A109" s="236" t="s">
        <v>443</v>
      </c>
      <c r="B109" s="604" t="s">
        <v>444</v>
      </c>
      <c r="C109" s="605"/>
    </row>
    <row r="110" spans="1:3">
      <c r="A110" s="238" t="s">
        <v>445</v>
      </c>
      <c r="B110" s="614" t="s">
        <v>446</v>
      </c>
      <c r="C110" s="615"/>
    </row>
    <row r="111" spans="1:3">
      <c r="A111" s="236" t="s">
        <v>447</v>
      </c>
      <c r="B111" s="616" t="s">
        <v>448</v>
      </c>
      <c r="C111" s="616"/>
    </row>
    <row r="112" spans="1:3">
      <c r="A112" s="238" t="s">
        <v>449</v>
      </c>
      <c r="B112" s="614" t="s">
        <v>450</v>
      </c>
      <c r="C112" s="615"/>
    </row>
    <row r="113" spans="1:3" ht="12" thickBot="1">
      <c r="A113" s="259" t="s">
        <v>451</v>
      </c>
      <c r="B113" s="617" t="s">
        <v>452</v>
      </c>
      <c r="C113" s="617"/>
    </row>
    <row r="114" spans="1:3" ht="12" thickBot="1">
      <c r="A114" s="618" t="s">
        <v>688</v>
      </c>
      <c r="B114" s="619"/>
      <c r="C114" s="620"/>
    </row>
    <row r="115" spans="1:3" ht="12.75" thickTop="1" thickBot="1">
      <c r="A115" s="621" t="s">
        <v>453</v>
      </c>
      <c r="B115" s="621"/>
      <c r="C115" s="621"/>
    </row>
    <row r="116" spans="1:3">
      <c r="A116" s="236">
        <v>1</v>
      </c>
      <c r="B116" s="239" t="s">
        <v>95</v>
      </c>
      <c r="C116" s="240" t="s">
        <v>454</v>
      </c>
    </row>
    <row r="117" spans="1:3">
      <c r="A117" s="236">
        <v>2</v>
      </c>
      <c r="B117" s="239" t="s">
        <v>96</v>
      </c>
      <c r="C117" s="240" t="s">
        <v>96</v>
      </c>
    </row>
    <row r="118" spans="1:3">
      <c r="A118" s="236">
        <v>3</v>
      </c>
      <c r="B118" s="239" t="s">
        <v>97</v>
      </c>
      <c r="C118" s="241" t="s">
        <v>455</v>
      </c>
    </row>
    <row r="119" spans="1:3" ht="33.75">
      <c r="A119" s="236">
        <v>4</v>
      </c>
      <c r="B119" s="239" t="s">
        <v>98</v>
      </c>
      <c r="C119" s="241" t="s">
        <v>664</v>
      </c>
    </row>
    <row r="120" spans="1:3">
      <c r="A120" s="236">
        <v>5</v>
      </c>
      <c r="B120" s="239" t="s">
        <v>99</v>
      </c>
      <c r="C120" s="241" t="s">
        <v>456</v>
      </c>
    </row>
    <row r="121" spans="1:3">
      <c r="A121" s="236">
        <v>5.0999999999999996</v>
      </c>
      <c r="B121" s="239" t="s">
        <v>457</v>
      </c>
      <c r="C121" s="240" t="s">
        <v>458</v>
      </c>
    </row>
    <row r="122" spans="1:3">
      <c r="A122" s="236">
        <v>5.2</v>
      </c>
      <c r="B122" s="239" t="s">
        <v>459</v>
      </c>
      <c r="C122" s="240" t="s">
        <v>460</v>
      </c>
    </row>
    <row r="123" spans="1:3">
      <c r="A123" s="236">
        <v>6</v>
      </c>
      <c r="B123" s="239" t="s">
        <v>100</v>
      </c>
      <c r="C123" s="241" t="s">
        <v>461</v>
      </c>
    </row>
    <row r="124" spans="1:3">
      <c r="A124" s="236">
        <v>7</v>
      </c>
      <c r="B124" s="239" t="s">
        <v>101</v>
      </c>
      <c r="C124" s="241" t="s">
        <v>462</v>
      </c>
    </row>
    <row r="125" spans="1:3" ht="22.5">
      <c r="A125" s="236">
        <v>8</v>
      </c>
      <c r="B125" s="239" t="s">
        <v>102</v>
      </c>
      <c r="C125" s="241" t="s">
        <v>463</v>
      </c>
    </row>
    <row r="126" spans="1:3">
      <c r="A126" s="236">
        <v>9</v>
      </c>
      <c r="B126" s="239" t="s">
        <v>103</v>
      </c>
      <c r="C126" s="241" t="s">
        <v>464</v>
      </c>
    </row>
    <row r="127" spans="1:3" ht="22.5">
      <c r="A127" s="236">
        <v>10</v>
      </c>
      <c r="B127" s="239" t="s">
        <v>465</v>
      </c>
      <c r="C127" s="241" t="s">
        <v>466</v>
      </c>
    </row>
    <row r="128" spans="1:3" ht="22.5">
      <c r="A128" s="236">
        <v>11</v>
      </c>
      <c r="B128" s="239" t="s">
        <v>104</v>
      </c>
      <c r="C128" s="241" t="s">
        <v>467</v>
      </c>
    </row>
    <row r="129" spans="1:3">
      <c r="A129" s="236">
        <v>12</v>
      </c>
      <c r="B129" s="239" t="s">
        <v>105</v>
      </c>
      <c r="C129" s="241" t="s">
        <v>468</v>
      </c>
    </row>
    <row r="130" spans="1:3">
      <c r="A130" s="236">
        <v>13</v>
      </c>
      <c r="B130" s="239" t="s">
        <v>469</v>
      </c>
      <c r="C130" s="241" t="s">
        <v>470</v>
      </c>
    </row>
    <row r="131" spans="1:3">
      <c r="A131" s="236">
        <v>14</v>
      </c>
      <c r="B131" s="239" t="s">
        <v>106</v>
      </c>
      <c r="C131" s="241" t="s">
        <v>471</v>
      </c>
    </row>
    <row r="132" spans="1:3">
      <c r="A132" s="236">
        <v>15</v>
      </c>
      <c r="B132" s="239" t="s">
        <v>107</v>
      </c>
      <c r="C132" s="241" t="s">
        <v>472</v>
      </c>
    </row>
    <row r="133" spans="1:3">
      <c r="A133" s="236">
        <v>16</v>
      </c>
      <c r="B133" s="239" t="s">
        <v>108</v>
      </c>
      <c r="C133" s="241" t="s">
        <v>473</v>
      </c>
    </row>
    <row r="134" spans="1:3">
      <c r="A134" s="236">
        <v>17</v>
      </c>
      <c r="B134" s="239" t="s">
        <v>109</v>
      </c>
      <c r="C134" s="241" t="s">
        <v>474</v>
      </c>
    </row>
    <row r="135" spans="1:3">
      <c r="A135" s="236">
        <v>18</v>
      </c>
      <c r="B135" s="239" t="s">
        <v>110</v>
      </c>
      <c r="C135" s="241" t="s">
        <v>665</v>
      </c>
    </row>
    <row r="136" spans="1:3" ht="22.5">
      <c r="A136" s="236">
        <v>19</v>
      </c>
      <c r="B136" s="239" t="s">
        <v>666</v>
      </c>
      <c r="C136" s="241" t="s">
        <v>667</v>
      </c>
    </row>
    <row r="137" spans="1:3" ht="22.5">
      <c r="A137" s="236">
        <v>20</v>
      </c>
      <c r="B137" s="239" t="s">
        <v>111</v>
      </c>
      <c r="C137" s="241" t="s">
        <v>668</v>
      </c>
    </row>
    <row r="138" spans="1:3">
      <c r="A138" s="236">
        <v>21</v>
      </c>
      <c r="B138" s="239" t="s">
        <v>112</v>
      </c>
      <c r="C138" s="241" t="s">
        <v>475</v>
      </c>
    </row>
    <row r="139" spans="1:3">
      <c r="A139" s="236">
        <v>22</v>
      </c>
      <c r="B139" s="239" t="s">
        <v>113</v>
      </c>
      <c r="C139" s="241" t="s">
        <v>669</v>
      </c>
    </row>
    <row r="140" spans="1:3">
      <c r="A140" s="236">
        <v>23</v>
      </c>
      <c r="B140" s="239" t="s">
        <v>114</v>
      </c>
      <c r="C140" s="241" t="s">
        <v>476</v>
      </c>
    </row>
    <row r="141" spans="1:3">
      <c r="A141" s="236">
        <v>24</v>
      </c>
      <c r="B141" s="239" t="s">
        <v>115</v>
      </c>
      <c r="C141" s="241" t="s">
        <v>477</v>
      </c>
    </row>
    <row r="142" spans="1:3" ht="22.5">
      <c r="A142" s="236">
        <v>25</v>
      </c>
      <c r="B142" s="239" t="s">
        <v>116</v>
      </c>
      <c r="C142" s="241" t="s">
        <v>478</v>
      </c>
    </row>
    <row r="143" spans="1:3" ht="33.75">
      <c r="A143" s="236">
        <v>26</v>
      </c>
      <c r="B143" s="239" t="s">
        <v>117</v>
      </c>
      <c r="C143" s="241" t="s">
        <v>479</v>
      </c>
    </row>
    <row r="144" spans="1:3">
      <c r="A144" s="236">
        <v>27</v>
      </c>
      <c r="B144" s="239" t="s">
        <v>480</v>
      </c>
      <c r="C144" s="241" t="s">
        <v>481</v>
      </c>
    </row>
    <row r="145" spans="1:3" ht="22.5">
      <c r="A145" s="236">
        <v>28</v>
      </c>
      <c r="B145" s="239" t="s">
        <v>124</v>
      </c>
      <c r="C145" s="241" t="s">
        <v>482</v>
      </c>
    </row>
    <row r="146" spans="1:3">
      <c r="A146" s="236">
        <v>29</v>
      </c>
      <c r="B146" s="239" t="s">
        <v>118</v>
      </c>
      <c r="C146" s="260" t="s">
        <v>483</v>
      </c>
    </row>
    <row r="147" spans="1:3">
      <c r="A147" s="236">
        <v>30</v>
      </c>
      <c r="B147" s="239" t="s">
        <v>119</v>
      </c>
      <c r="C147" s="260" t="s">
        <v>484</v>
      </c>
    </row>
    <row r="148" spans="1:3" ht="32.25" customHeight="1">
      <c r="A148" s="236">
        <v>31</v>
      </c>
      <c r="B148" s="239" t="s">
        <v>485</v>
      </c>
      <c r="C148" s="260" t="s">
        <v>486</v>
      </c>
    </row>
    <row r="149" spans="1:3">
      <c r="A149" s="236">
        <v>31.1</v>
      </c>
      <c r="B149" s="239" t="s">
        <v>487</v>
      </c>
      <c r="C149" s="242" t="s">
        <v>488</v>
      </c>
    </row>
    <row r="150" spans="1:3" ht="33.75">
      <c r="A150" s="236" t="s">
        <v>489</v>
      </c>
      <c r="B150" s="239" t="s">
        <v>701</v>
      </c>
      <c r="C150" s="269" t="s">
        <v>711</v>
      </c>
    </row>
    <row r="151" spans="1:3">
      <c r="A151" s="236">
        <v>31.2</v>
      </c>
      <c r="B151" s="239" t="s">
        <v>490</v>
      </c>
      <c r="C151" s="269" t="s">
        <v>491</v>
      </c>
    </row>
    <row r="152" spans="1:3">
      <c r="A152" s="236" t="s">
        <v>492</v>
      </c>
      <c r="B152" s="239" t="s">
        <v>701</v>
      </c>
      <c r="C152" s="269" t="s">
        <v>702</v>
      </c>
    </row>
    <row r="153" spans="1:3" ht="33.75">
      <c r="A153" s="236">
        <v>32</v>
      </c>
      <c r="B153" s="265" t="s">
        <v>493</v>
      </c>
      <c r="C153" s="269" t="s">
        <v>703</v>
      </c>
    </row>
    <row r="154" spans="1:3">
      <c r="A154" s="236">
        <v>33</v>
      </c>
      <c r="B154" s="239" t="s">
        <v>120</v>
      </c>
      <c r="C154" s="269" t="s">
        <v>494</v>
      </c>
    </row>
    <row r="155" spans="1:3">
      <c r="A155" s="236">
        <v>34</v>
      </c>
      <c r="B155" s="267" t="s">
        <v>121</v>
      </c>
      <c r="C155" s="269" t="s">
        <v>495</v>
      </c>
    </row>
    <row r="156" spans="1:3">
      <c r="A156" s="236">
        <v>35</v>
      </c>
      <c r="B156" s="267" t="s">
        <v>122</v>
      </c>
      <c r="C156" s="269" t="s">
        <v>496</v>
      </c>
    </row>
    <row r="157" spans="1:3">
      <c r="A157" s="252" t="s">
        <v>712</v>
      </c>
      <c r="B157" s="267" t="s">
        <v>129</v>
      </c>
      <c r="C157" s="269" t="s">
        <v>740</v>
      </c>
    </row>
    <row r="158" spans="1:3">
      <c r="A158" s="252">
        <v>36.1</v>
      </c>
      <c r="B158" s="267" t="s">
        <v>497</v>
      </c>
      <c r="C158" s="269" t="s">
        <v>498</v>
      </c>
    </row>
    <row r="159" spans="1:3" ht="22.5">
      <c r="A159" s="252" t="s">
        <v>713</v>
      </c>
      <c r="B159" s="267" t="s">
        <v>701</v>
      </c>
      <c r="C159" s="242" t="s">
        <v>704</v>
      </c>
    </row>
    <row r="160" spans="1:3" ht="22.5">
      <c r="A160" s="252">
        <v>36.200000000000003</v>
      </c>
      <c r="B160" s="268" t="s">
        <v>749</v>
      </c>
      <c r="C160" s="242" t="s">
        <v>741</v>
      </c>
    </row>
    <row r="161" spans="1:3" ht="22.5">
      <c r="A161" s="252" t="s">
        <v>714</v>
      </c>
      <c r="B161" s="267" t="s">
        <v>701</v>
      </c>
      <c r="C161" s="242" t="s">
        <v>742</v>
      </c>
    </row>
    <row r="162" spans="1:3" ht="22.5">
      <c r="A162" s="252">
        <v>36.299999999999997</v>
      </c>
      <c r="B162" s="268" t="s">
        <v>750</v>
      </c>
      <c r="C162" s="242" t="s">
        <v>743</v>
      </c>
    </row>
    <row r="163" spans="1:3" ht="22.5">
      <c r="A163" s="252" t="s">
        <v>715</v>
      </c>
      <c r="B163" s="267" t="s">
        <v>701</v>
      </c>
      <c r="C163" s="242" t="s">
        <v>744</v>
      </c>
    </row>
    <row r="164" spans="1:3">
      <c r="A164" s="252" t="s">
        <v>716</v>
      </c>
      <c r="B164" s="267" t="s">
        <v>123</v>
      </c>
      <c r="C164" s="266" t="s">
        <v>745</v>
      </c>
    </row>
    <row r="165" spans="1:3">
      <c r="A165" s="252" t="s">
        <v>717</v>
      </c>
      <c r="B165" s="267" t="s">
        <v>701</v>
      </c>
      <c r="C165" s="266" t="s">
        <v>746</v>
      </c>
    </row>
    <row r="166" spans="1:3">
      <c r="A166" s="250">
        <v>37</v>
      </c>
      <c r="B166" s="267" t="s">
        <v>501</v>
      </c>
      <c r="C166" s="242" t="s">
        <v>502</v>
      </c>
    </row>
    <row r="167" spans="1:3">
      <c r="A167" s="250">
        <v>37.1</v>
      </c>
      <c r="B167" s="267" t="s">
        <v>503</v>
      </c>
      <c r="C167" s="242" t="s">
        <v>504</v>
      </c>
    </row>
    <row r="168" spans="1:3">
      <c r="A168" s="251" t="s">
        <v>499</v>
      </c>
      <c r="B168" s="267" t="s">
        <v>701</v>
      </c>
      <c r="C168" s="242" t="s">
        <v>705</v>
      </c>
    </row>
    <row r="169" spans="1:3">
      <c r="A169" s="250">
        <v>37.200000000000003</v>
      </c>
      <c r="B169" s="267" t="s">
        <v>506</v>
      </c>
      <c r="C169" s="242" t="s">
        <v>507</v>
      </c>
    </row>
    <row r="170" spans="1:3" ht="22.5">
      <c r="A170" s="251" t="s">
        <v>500</v>
      </c>
      <c r="B170" s="239" t="s">
        <v>701</v>
      </c>
      <c r="C170" s="242" t="s">
        <v>706</v>
      </c>
    </row>
    <row r="171" spans="1:3">
      <c r="A171" s="250">
        <v>38</v>
      </c>
      <c r="B171" s="239" t="s">
        <v>125</v>
      </c>
      <c r="C171" s="242" t="s">
        <v>509</v>
      </c>
    </row>
    <row r="172" spans="1:3">
      <c r="A172" s="252">
        <v>38.1</v>
      </c>
      <c r="B172" s="239" t="s">
        <v>126</v>
      </c>
      <c r="C172" s="260" t="s">
        <v>126</v>
      </c>
    </row>
    <row r="173" spans="1:3">
      <c r="A173" s="252" t="s">
        <v>505</v>
      </c>
      <c r="B173" s="243" t="s">
        <v>510</v>
      </c>
      <c r="C173" s="616" t="s">
        <v>511</v>
      </c>
    </row>
    <row r="174" spans="1:3">
      <c r="A174" s="252" t="s">
        <v>718</v>
      </c>
      <c r="B174" s="243" t="s">
        <v>512</v>
      </c>
      <c r="C174" s="616"/>
    </row>
    <row r="175" spans="1:3">
      <c r="A175" s="252" t="s">
        <v>719</v>
      </c>
      <c r="B175" s="243" t="s">
        <v>513</v>
      </c>
      <c r="C175" s="616"/>
    </row>
    <row r="176" spans="1:3">
      <c r="A176" s="252" t="s">
        <v>720</v>
      </c>
      <c r="B176" s="243" t="s">
        <v>514</v>
      </c>
      <c r="C176" s="616"/>
    </row>
    <row r="177" spans="1:3">
      <c r="A177" s="252" t="s">
        <v>721</v>
      </c>
      <c r="B177" s="243" t="s">
        <v>515</v>
      </c>
      <c r="C177" s="616"/>
    </row>
    <row r="178" spans="1:3">
      <c r="A178" s="252" t="s">
        <v>722</v>
      </c>
      <c r="B178" s="243" t="s">
        <v>516</v>
      </c>
      <c r="C178" s="616"/>
    </row>
    <row r="179" spans="1:3">
      <c r="A179" s="252">
        <v>38.200000000000003</v>
      </c>
      <c r="B179" s="239" t="s">
        <v>127</v>
      </c>
      <c r="C179" s="260" t="s">
        <v>127</v>
      </c>
    </row>
    <row r="180" spans="1:3">
      <c r="A180" s="252" t="s">
        <v>508</v>
      </c>
      <c r="B180" s="243" t="s">
        <v>517</v>
      </c>
      <c r="C180" s="616" t="s">
        <v>518</v>
      </c>
    </row>
    <row r="181" spans="1:3">
      <c r="A181" s="252" t="s">
        <v>723</v>
      </c>
      <c r="B181" s="243" t="s">
        <v>519</v>
      </c>
      <c r="C181" s="616"/>
    </row>
    <row r="182" spans="1:3">
      <c r="A182" s="252" t="s">
        <v>724</v>
      </c>
      <c r="B182" s="243" t="s">
        <v>520</v>
      </c>
      <c r="C182" s="616"/>
    </row>
    <row r="183" spans="1:3">
      <c r="A183" s="252" t="s">
        <v>725</v>
      </c>
      <c r="B183" s="243" t="s">
        <v>521</v>
      </c>
      <c r="C183" s="616"/>
    </row>
    <row r="184" spans="1:3">
      <c r="A184" s="252" t="s">
        <v>726</v>
      </c>
      <c r="B184" s="243" t="s">
        <v>522</v>
      </c>
      <c r="C184" s="616"/>
    </row>
    <row r="185" spans="1:3">
      <c r="A185" s="252" t="s">
        <v>727</v>
      </c>
      <c r="B185" s="243" t="s">
        <v>523</v>
      </c>
      <c r="C185" s="616"/>
    </row>
    <row r="186" spans="1:3">
      <c r="A186" s="252" t="s">
        <v>728</v>
      </c>
      <c r="B186" s="243" t="s">
        <v>524</v>
      </c>
      <c r="C186" s="616"/>
    </row>
    <row r="187" spans="1:3">
      <c r="A187" s="252">
        <v>38.299999999999997</v>
      </c>
      <c r="B187" s="239" t="s">
        <v>128</v>
      </c>
      <c r="C187" s="260" t="s">
        <v>525</v>
      </c>
    </row>
    <row r="188" spans="1:3">
      <c r="A188" s="252" t="s">
        <v>729</v>
      </c>
      <c r="B188" s="243" t="s">
        <v>526</v>
      </c>
      <c r="C188" s="616" t="s">
        <v>527</v>
      </c>
    </row>
    <row r="189" spans="1:3">
      <c r="A189" s="252" t="s">
        <v>730</v>
      </c>
      <c r="B189" s="243" t="s">
        <v>528</v>
      </c>
      <c r="C189" s="616"/>
    </row>
    <row r="190" spans="1:3">
      <c r="A190" s="252" t="s">
        <v>731</v>
      </c>
      <c r="B190" s="243" t="s">
        <v>529</v>
      </c>
      <c r="C190" s="616"/>
    </row>
    <row r="191" spans="1:3">
      <c r="A191" s="252" t="s">
        <v>732</v>
      </c>
      <c r="B191" s="243" t="s">
        <v>530</v>
      </c>
      <c r="C191" s="616"/>
    </row>
    <row r="192" spans="1:3">
      <c r="A192" s="252" t="s">
        <v>733</v>
      </c>
      <c r="B192" s="243" t="s">
        <v>531</v>
      </c>
      <c r="C192" s="616"/>
    </row>
    <row r="193" spans="1:3">
      <c r="A193" s="252" t="s">
        <v>734</v>
      </c>
      <c r="B193" s="243" t="s">
        <v>532</v>
      </c>
      <c r="C193" s="616"/>
    </row>
    <row r="194" spans="1:3">
      <c r="A194" s="252">
        <v>38.4</v>
      </c>
      <c r="B194" s="239" t="s">
        <v>501</v>
      </c>
      <c r="C194" s="242" t="s">
        <v>502</v>
      </c>
    </row>
    <row r="195" spans="1:3" s="237" customFormat="1">
      <c r="A195" s="252" t="s">
        <v>735</v>
      </c>
      <c r="B195" s="243" t="s">
        <v>526</v>
      </c>
      <c r="C195" s="616" t="s">
        <v>533</v>
      </c>
    </row>
    <row r="196" spans="1:3">
      <c r="A196" s="252" t="s">
        <v>736</v>
      </c>
      <c r="B196" s="243" t="s">
        <v>528</v>
      </c>
      <c r="C196" s="616"/>
    </row>
    <row r="197" spans="1:3">
      <c r="A197" s="252" t="s">
        <v>737</v>
      </c>
      <c r="B197" s="243" t="s">
        <v>529</v>
      </c>
      <c r="C197" s="616"/>
    </row>
    <row r="198" spans="1:3">
      <c r="A198" s="252" t="s">
        <v>738</v>
      </c>
      <c r="B198" s="243" t="s">
        <v>530</v>
      </c>
      <c r="C198" s="616"/>
    </row>
    <row r="199" spans="1:3" ht="12" thickBot="1">
      <c r="A199" s="253" t="s">
        <v>739</v>
      </c>
      <c r="B199" s="243" t="s">
        <v>534</v>
      </c>
      <c r="C199" s="616"/>
    </row>
    <row r="200" spans="1:3" ht="12" thickBot="1">
      <c r="A200" s="606" t="s">
        <v>689</v>
      </c>
      <c r="B200" s="607"/>
      <c r="C200" s="608"/>
    </row>
    <row r="201" spans="1:3" ht="12.75" thickTop="1" thickBot="1">
      <c r="A201" s="568" t="s">
        <v>535</v>
      </c>
      <c r="B201" s="568"/>
      <c r="C201" s="568"/>
    </row>
    <row r="202" spans="1:3">
      <c r="A202" s="244">
        <v>11.1</v>
      </c>
      <c r="B202" s="245" t="s">
        <v>536</v>
      </c>
      <c r="C202" s="240" t="s">
        <v>537</v>
      </c>
    </row>
    <row r="203" spans="1:3">
      <c r="A203" s="244">
        <v>11.2</v>
      </c>
      <c r="B203" s="245" t="s">
        <v>538</v>
      </c>
      <c r="C203" s="240" t="s">
        <v>539</v>
      </c>
    </row>
    <row r="204" spans="1:3" ht="22.5">
      <c r="A204" s="244">
        <v>11.3</v>
      </c>
      <c r="B204" s="245" t="s">
        <v>540</v>
      </c>
      <c r="C204" s="240" t="s">
        <v>541</v>
      </c>
    </row>
    <row r="205" spans="1:3" ht="22.5">
      <c r="A205" s="244">
        <v>11.4</v>
      </c>
      <c r="B205" s="245" t="s">
        <v>542</v>
      </c>
      <c r="C205" s="240" t="s">
        <v>543</v>
      </c>
    </row>
    <row r="206" spans="1:3" ht="22.5">
      <c r="A206" s="244">
        <v>11.5</v>
      </c>
      <c r="B206" s="245" t="s">
        <v>544</v>
      </c>
      <c r="C206" s="240" t="s">
        <v>545</v>
      </c>
    </row>
    <row r="207" spans="1:3">
      <c r="A207" s="244">
        <v>11.6</v>
      </c>
      <c r="B207" s="245" t="s">
        <v>546</v>
      </c>
      <c r="C207" s="240" t="s">
        <v>547</v>
      </c>
    </row>
    <row r="208" spans="1:3" ht="22.5">
      <c r="A208" s="244">
        <v>11.7</v>
      </c>
      <c r="B208" s="245" t="s">
        <v>707</v>
      </c>
      <c r="C208" s="240" t="s">
        <v>708</v>
      </c>
    </row>
    <row r="209" spans="1:3" ht="22.5">
      <c r="A209" s="244">
        <v>11.8</v>
      </c>
      <c r="B209" s="245" t="s">
        <v>709</v>
      </c>
      <c r="C209" s="240" t="s">
        <v>710</v>
      </c>
    </row>
    <row r="210" spans="1:3">
      <c r="A210" s="244">
        <v>11.9</v>
      </c>
      <c r="B210" s="240" t="s">
        <v>548</v>
      </c>
      <c r="C210" s="240" t="s">
        <v>549</v>
      </c>
    </row>
    <row r="211" spans="1:3">
      <c r="A211" s="244">
        <v>11.1</v>
      </c>
      <c r="B211" s="240" t="s">
        <v>550</v>
      </c>
      <c r="C211" s="240" t="s">
        <v>551</v>
      </c>
    </row>
    <row r="212" spans="1:3">
      <c r="A212" s="244">
        <v>11.11</v>
      </c>
      <c r="B212" s="242" t="s">
        <v>552</v>
      </c>
      <c r="C212" s="240" t="s">
        <v>553</v>
      </c>
    </row>
    <row r="213" spans="1:3">
      <c r="A213" s="244">
        <v>11.12</v>
      </c>
      <c r="B213" s="245" t="s">
        <v>554</v>
      </c>
      <c r="C213" s="240" t="s">
        <v>555</v>
      </c>
    </row>
    <row r="214" spans="1:3">
      <c r="A214" s="244">
        <v>11.13</v>
      </c>
      <c r="B214" s="245" t="s">
        <v>556</v>
      </c>
      <c r="C214" s="260" t="s">
        <v>557</v>
      </c>
    </row>
    <row r="215" spans="1:3" ht="22.5">
      <c r="A215" s="244">
        <v>11.14</v>
      </c>
      <c r="B215" s="245" t="s">
        <v>747</v>
      </c>
      <c r="C215" s="260" t="s">
        <v>748</v>
      </c>
    </row>
    <row r="216" spans="1:3">
      <c r="A216" s="244">
        <v>11.15</v>
      </c>
      <c r="B216" s="245" t="s">
        <v>558</v>
      </c>
      <c r="C216" s="260" t="s">
        <v>559</v>
      </c>
    </row>
    <row r="217" spans="1:3">
      <c r="A217" s="244">
        <v>11.16</v>
      </c>
      <c r="B217" s="245" t="s">
        <v>560</v>
      </c>
      <c r="C217" s="260" t="s">
        <v>561</v>
      </c>
    </row>
    <row r="218" spans="1:3">
      <c r="A218" s="244">
        <v>11.17</v>
      </c>
      <c r="B218" s="245" t="s">
        <v>562</v>
      </c>
      <c r="C218" s="260" t="s">
        <v>563</v>
      </c>
    </row>
    <row r="219" spans="1:3">
      <c r="A219" s="244">
        <v>11.18</v>
      </c>
      <c r="B219" s="245" t="s">
        <v>564</v>
      </c>
      <c r="C219" s="260" t="s">
        <v>565</v>
      </c>
    </row>
    <row r="220" spans="1:3" ht="22.5">
      <c r="A220" s="244">
        <v>11.19</v>
      </c>
      <c r="B220" s="245" t="s">
        <v>566</v>
      </c>
      <c r="C220" s="260" t="s">
        <v>670</v>
      </c>
    </row>
    <row r="221" spans="1:3" ht="22.5">
      <c r="A221" s="244">
        <v>11.2</v>
      </c>
      <c r="B221" s="245" t="s">
        <v>567</v>
      </c>
      <c r="C221" s="260" t="s">
        <v>671</v>
      </c>
    </row>
    <row r="222" spans="1:3" s="237" customFormat="1">
      <c r="A222" s="244">
        <v>11.21</v>
      </c>
      <c r="B222" s="245" t="s">
        <v>568</v>
      </c>
      <c r="C222" s="260" t="s">
        <v>569</v>
      </c>
    </row>
    <row r="223" spans="1:3">
      <c r="A223" s="244">
        <v>11.22</v>
      </c>
      <c r="B223" s="245" t="s">
        <v>570</v>
      </c>
      <c r="C223" s="260" t="s">
        <v>571</v>
      </c>
    </row>
    <row r="224" spans="1:3">
      <c r="A224" s="244">
        <v>11.23</v>
      </c>
      <c r="B224" s="245" t="s">
        <v>572</v>
      </c>
      <c r="C224" s="260" t="s">
        <v>573</v>
      </c>
    </row>
    <row r="225" spans="1:3">
      <c r="A225" s="244">
        <v>11.24</v>
      </c>
      <c r="B225" s="245" t="s">
        <v>574</v>
      </c>
      <c r="C225" s="260" t="s">
        <v>575</v>
      </c>
    </row>
    <row r="226" spans="1:3">
      <c r="A226" s="244">
        <v>11.25</v>
      </c>
      <c r="B226" s="262" t="s">
        <v>576</v>
      </c>
      <c r="C226" s="263" t="s">
        <v>577</v>
      </c>
    </row>
    <row r="227" spans="1:3" ht="12" thickBot="1">
      <c r="A227" s="622" t="s">
        <v>690</v>
      </c>
      <c r="B227" s="623"/>
      <c r="C227" s="624"/>
    </row>
    <row r="228" spans="1:3" ht="12.75" thickTop="1" thickBot="1">
      <c r="A228" s="568" t="s">
        <v>535</v>
      </c>
      <c r="B228" s="568"/>
      <c r="C228" s="568"/>
    </row>
    <row r="229" spans="1:3">
      <c r="A229" s="238" t="s">
        <v>578</v>
      </c>
      <c r="B229" s="246" t="s">
        <v>579</v>
      </c>
      <c r="C229" s="625" t="s">
        <v>580</v>
      </c>
    </row>
    <row r="230" spans="1:3">
      <c r="A230" s="236" t="s">
        <v>581</v>
      </c>
      <c r="B230" s="242" t="s">
        <v>582</v>
      </c>
      <c r="C230" s="616"/>
    </row>
    <row r="231" spans="1:3">
      <c r="A231" s="236" t="s">
        <v>583</v>
      </c>
      <c r="B231" s="242" t="s">
        <v>584</v>
      </c>
      <c r="C231" s="616"/>
    </row>
    <row r="232" spans="1:3">
      <c r="A232" s="236" t="s">
        <v>585</v>
      </c>
      <c r="B232" s="242" t="s">
        <v>586</v>
      </c>
      <c r="C232" s="616"/>
    </row>
    <row r="233" spans="1:3">
      <c r="A233" s="236" t="s">
        <v>587</v>
      </c>
      <c r="B233" s="242" t="s">
        <v>588</v>
      </c>
      <c r="C233" s="616"/>
    </row>
    <row r="234" spans="1:3">
      <c r="A234" s="236" t="s">
        <v>589</v>
      </c>
      <c r="B234" s="242" t="s">
        <v>590</v>
      </c>
      <c r="C234" s="260" t="s">
        <v>591</v>
      </c>
    </row>
    <row r="235" spans="1:3" ht="22.5">
      <c r="A235" s="236" t="s">
        <v>592</v>
      </c>
      <c r="B235" s="242" t="s">
        <v>593</v>
      </c>
      <c r="C235" s="260" t="s">
        <v>594</v>
      </c>
    </row>
    <row r="236" spans="1:3">
      <c r="A236" s="236" t="s">
        <v>595</v>
      </c>
      <c r="B236" s="242" t="s">
        <v>596</v>
      </c>
      <c r="C236" s="260" t="s">
        <v>597</v>
      </c>
    </row>
    <row r="237" spans="1:3">
      <c r="A237" s="236" t="s">
        <v>598</v>
      </c>
      <c r="B237" s="242" t="s">
        <v>599</v>
      </c>
      <c r="C237" s="616" t="s">
        <v>600</v>
      </c>
    </row>
    <row r="238" spans="1:3">
      <c r="A238" s="236" t="s">
        <v>601</v>
      </c>
      <c r="B238" s="242" t="s">
        <v>602</v>
      </c>
      <c r="C238" s="616"/>
    </row>
    <row r="239" spans="1:3">
      <c r="A239" s="236" t="s">
        <v>603</v>
      </c>
      <c r="B239" s="242" t="s">
        <v>604</v>
      </c>
      <c r="C239" s="616"/>
    </row>
    <row r="240" spans="1:3">
      <c r="A240" s="236" t="s">
        <v>605</v>
      </c>
      <c r="B240" s="242" t="s">
        <v>606</v>
      </c>
      <c r="C240" s="616" t="s">
        <v>580</v>
      </c>
    </row>
    <row r="241" spans="1:3">
      <c r="A241" s="236" t="s">
        <v>607</v>
      </c>
      <c r="B241" s="242" t="s">
        <v>608</v>
      </c>
      <c r="C241" s="616"/>
    </row>
    <row r="242" spans="1:3">
      <c r="A242" s="236" t="s">
        <v>609</v>
      </c>
      <c r="B242" s="242" t="s">
        <v>610</v>
      </c>
      <c r="C242" s="616"/>
    </row>
    <row r="243" spans="1:3" s="237" customFormat="1">
      <c r="A243" s="236" t="s">
        <v>611</v>
      </c>
      <c r="B243" s="242" t="s">
        <v>612</v>
      </c>
      <c r="C243" s="616"/>
    </row>
    <row r="244" spans="1:3">
      <c r="A244" s="236" t="s">
        <v>613</v>
      </c>
      <c r="B244" s="242" t="s">
        <v>614</v>
      </c>
      <c r="C244" s="616"/>
    </row>
    <row r="245" spans="1:3">
      <c r="A245" s="236" t="s">
        <v>615</v>
      </c>
      <c r="B245" s="242" t="s">
        <v>616</v>
      </c>
      <c r="C245" s="616"/>
    </row>
    <row r="246" spans="1:3">
      <c r="A246" s="236" t="s">
        <v>617</v>
      </c>
      <c r="B246" s="242" t="s">
        <v>618</v>
      </c>
      <c r="C246" s="616"/>
    </row>
    <row r="247" spans="1:3">
      <c r="A247" s="236" t="s">
        <v>619</v>
      </c>
      <c r="B247" s="242" t="s">
        <v>620</v>
      </c>
      <c r="C247" s="616"/>
    </row>
    <row r="248" spans="1:3" s="237" customFormat="1" ht="12" thickBot="1">
      <c r="A248" s="606" t="s">
        <v>691</v>
      </c>
      <c r="B248" s="607"/>
      <c r="C248" s="608"/>
    </row>
    <row r="249" spans="1:3" ht="12.75" thickTop="1" thickBot="1">
      <c r="A249" s="611" t="s">
        <v>621</v>
      </c>
      <c r="B249" s="611"/>
      <c r="C249" s="611"/>
    </row>
    <row r="250" spans="1:3">
      <c r="A250" s="236">
        <v>13.1</v>
      </c>
      <c r="B250" s="612" t="s">
        <v>622</v>
      </c>
      <c r="C250" s="613"/>
    </row>
    <row r="251" spans="1:3" ht="33.75">
      <c r="A251" s="236" t="s">
        <v>623</v>
      </c>
      <c r="B251" s="245" t="s">
        <v>624</v>
      </c>
      <c r="C251" s="240" t="s">
        <v>625</v>
      </c>
    </row>
    <row r="252" spans="1:3" ht="101.25">
      <c r="A252" s="236" t="s">
        <v>626</v>
      </c>
      <c r="B252" s="245" t="s">
        <v>627</v>
      </c>
      <c r="C252" s="240" t="s">
        <v>628</v>
      </c>
    </row>
    <row r="253" spans="1:3" ht="12" thickBot="1">
      <c r="A253" s="606" t="s">
        <v>692</v>
      </c>
      <c r="B253" s="607"/>
      <c r="C253" s="608"/>
    </row>
    <row r="254" spans="1:3" ht="12.75" thickTop="1" thickBot="1">
      <c r="A254" s="611" t="s">
        <v>621</v>
      </c>
      <c r="B254" s="611"/>
      <c r="C254" s="611"/>
    </row>
    <row r="255" spans="1:3">
      <c r="A255" s="236">
        <v>14.1</v>
      </c>
      <c r="B255" s="612" t="s">
        <v>629</v>
      </c>
      <c r="C255" s="613"/>
    </row>
    <row r="256" spans="1:3" ht="22.5">
      <c r="A256" s="236" t="s">
        <v>630</v>
      </c>
      <c r="B256" s="245" t="s">
        <v>631</v>
      </c>
      <c r="C256" s="240" t="s">
        <v>632</v>
      </c>
    </row>
    <row r="257" spans="1:3" ht="45">
      <c r="A257" s="236" t="s">
        <v>633</v>
      </c>
      <c r="B257" s="245" t="s">
        <v>634</v>
      </c>
      <c r="C257" s="240" t="s">
        <v>635</v>
      </c>
    </row>
    <row r="258" spans="1:3" ht="12" customHeight="1">
      <c r="A258" s="236" t="s">
        <v>636</v>
      </c>
      <c r="B258" s="245" t="s">
        <v>637</v>
      </c>
      <c r="C258" s="240" t="s">
        <v>638</v>
      </c>
    </row>
    <row r="259" spans="1:3" ht="33.75">
      <c r="A259" s="236" t="s">
        <v>639</v>
      </c>
      <c r="B259" s="245" t="s">
        <v>640</v>
      </c>
      <c r="C259" s="240" t="s">
        <v>641</v>
      </c>
    </row>
    <row r="260" spans="1:3" ht="11.25" customHeight="1">
      <c r="A260" s="236" t="s">
        <v>642</v>
      </c>
      <c r="B260" s="245" t="s">
        <v>643</v>
      </c>
      <c r="C260" s="240" t="s">
        <v>644</v>
      </c>
    </row>
    <row r="261" spans="1:3" ht="56.25">
      <c r="A261" s="236" t="s">
        <v>645</v>
      </c>
      <c r="B261" s="245" t="s">
        <v>646</v>
      </c>
      <c r="C261" s="240" t="s">
        <v>647</v>
      </c>
    </row>
    <row r="262" spans="1:3">
      <c r="A262" s="231"/>
      <c r="B262" s="231"/>
      <c r="C262" s="231"/>
    </row>
    <row r="263" spans="1:3">
      <c r="A263" s="231"/>
      <c r="B263" s="231"/>
      <c r="C263" s="231"/>
    </row>
    <row r="264" spans="1:3">
      <c r="A264" s="231"/>
      <c r="B264" s="231"/>
      <c r="C264" s="231"/>
    </row>
    <row r="265" spans="1:3">
      <c r="A265" s="231"/>
      <c r="B265" s="231"/>
      <c r="C265" s="231"/>
    </row>
    <row r="266" spans="1:3">
      <c r="A266" s="231"/>
      <c r="B266" s="231"/>
      <c r="C266" s="231"/>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41"/>
  <sheetViews>
    <sheetView zoomScaleNormal="100" workbookViewId="0">
      <pane xSplit="1" ySplit="5" topLeftCell="B6" activePane="bottomRight" state="frozen"/>
      <selection pane="topRight" activeCell="B1" sqref="B1"/>
      <selection pane="bottomLeft" activeCell="A6" sqref="A6"/>
      <selection pane="bottomRight" activeCell="E39" sqref="E39"/>
    </sheetView>
  </sheetViews>
  <sheetFormatPr defaultRowHeight="15.75"/>
  <cols>
    <col min="1" max="1" width="9.5703125" style="17" bestFit="1" customWidth="1"/>
    <col min="2" max="2" width="86" style="14" customWidth="1"/>
    <col min="3" max="3" width="13.85546875" style="14" bestFit="1" customWidth="1"/>
    <col min="4" max="7" width="13.85546875" style="2" bestFit="1" customWidth="1"/>
    <col min="8" max="13" width="6.7109375" customWidth="1"/>
  </cols>
  <sheetData>
    <row r="1" spans="1:12">
      <c r="A1" s="15" t="s">
        <v>231</v>
      </c>
      <c r="B1" s="14" t="str">
        <f>Info!C2</f>
        <v>სს თიბისი ბანკი</v>
      </c>
    </row>
    <row r="2" spans="1:12">
      <c r="A2" s="15" t="s">
        <v>232</v>
      </c>
      <c r="B2" s="482">
        <v>43281</v>
      </c>
      <c r="C2" s="27"/>
      <c r="D2" s="16"/>
      <c r="E2" s="16"/>
      <c r="F2" s="16"/>
      <c r="G2" s="16"/>
      <c r="H2" s="1"/>
    </row>
    <row r="3" spans="1:12">
      <c r="A3" s="15"/>
      <c r="C3" s="27"/>
      <c r="D3" s="16"/>
      <c r="E3" s="16"/>
      <c r="F3" s="16"/>
      <c r="G3" s="16"/>
      <c r="H3" s="1"/>
    </row>
    <row r="4" spans="1:12" ht="16.5" thickBot="1">
      <c r="A4" s="74" t="s">
        <v>650</v>
      </c>
      <c r="B4" s="211" t="s">
        <v>266</v>
      </c>
      <c r="C4" s="212"/>
      <c r="D4" s="213"/>
      <c r="E4" s="213"/>
      <c r="F4" s="213"/>
      <c r="G4" s="213"/>
      <c r="H4" s="1"/>
    </row>
    <row r="5" spans="1:12" ht="15">
      <c r="A5" s="361" t="s">
        <v>32</v>
      </c>
      <c r="B5" s="362"/>
      <c r="C5" s="363" t="s">
        <v>5</v>
      </c>
      <c r="D5" s="364" t="s">
        <v>6</v>
      </c>
      <c r="E5" s="364" t="s">
        <v>7</v>
      </c>
      <c r="F5" s="364" t="s">
        <v>8</v>
      </c>
      <c r="G5" s="365" t="s">
        <v>9</v>
      </c>
    </row>
    <row r="6" spans="1:12" ht="15">
      <c r="A6" s="125"/>
      <c r="B6" s="30" t="s">
        <v>228</v>
      </c>
      <c r="C6" s="366"/>
      <c r="D6" s="366"/>
      <c r="E6" s="366"/>
      <c r="F6" s="366"/>
      <c r="G6" s="367"/>
    </row>
    <row r="7" spans="1:12" ht="15">
      <c r="A7" s="125"/>
      <c r="B7" s="31" t="s">
        <v>233</v>
      </c>
      <c r="C7" s="366"/>
      <c r="D7" s="366"/>
      <c r="E7" s="366"/>
      <c r="F7" s="366"/>
      <c r="G7" s="367"/>
    </row>
    <row r="8" spans="1:12" ht="15">
      <c r="A8" s="126">
        <v>1</v>
      </c>
      <c r="B8" s="261" t="s">
        <v>29</v>
      </c>
      <c r="C8" s="270">
        <v>1453197746.8217702</v>
      </c>
      <c r="D8" s="271">
        <v>1469630536.0318</v>
      </c>
      <c r="E8" s="271">
        <v>1387547927.3863358</v>
      </c>
      <c r="F8" s="271">
        <v>1307875844.1513329</v>
      </c>
      <c r="G8" s="272">
        <v>1238969814.9017107</v>
      </c>
    </row>
    <row r="9" spans="1:12" ht="15">
      <c r="A9" s="126">
        <v>2</v>
      </c>
      <c r="B9" s="261" t="s">
        <v>130</v>
      </c>
      <c r="C9" s="270">
        <v>1498856946.8217702</v>
      </c>
      <c r="D9" s="271">
        <v>1517249736.0318</v>
      </c>
      <c r="E9" s="271">
        <v>1437218327.3863358</v>
      </c>
      <c r="F9" s="271">
        <v>1354679044.1513329</v>
      </c>
      <c r="G9" s="272">
        <v>1282880214.9017107</v>
      </c>
    </row>
    <row r="10" spans="1:12" ht="15">
      <c r="A10" s="126">
        <v>3</v>
      </c>
      <c r="B10" s="261" t="s">
        <v>94</v>
      </c>
      <c r="C10" s="270">
        <v>1908397745.238137</v>
      </c>
      <c r="D10" s="271">
        <v>1943424521.0811422</v>
      </c>
      <c r="E10" s="271">
        <v>1885287448.4815955</v>
      </c>
      <c r="F10" s="271">
        <v>1821821768.4885597</v>
      </c>
      <c r="G10" s="272">
        <v>1732760890.745585</v>
      </c>
    </row>
    <row r="11" spans="1:12" ht="15">
      <c r="A11" s="125"/>
      <c r="B11" s="30" t="s">
        <v>229</v>
      </c>
      <c r="C11" s="366"/>
      <c r="D11" s="366"/>
      <c r="E11" s="366"/>
      <c r="F11" s="366"/>
      <c r="G11" s="367"/>
    </row>
    <row r="12" spans="1:12" ht="15" customHeight="1">
      <c r="A12" s="126">
        <v>4</v>
      </c>
      <c r="B12" s="261" t="s">
        <v>672</v>
      </c>
      <c r="C12" s="403">
        <v>11200354144.642784</v>
      </c>
      <c r="D12" s="271">
        <v>10999578199.252359</v>
      </c>
      <c r="E12" s="271">
        <v>10753188938.751446</v>
      </c>
      <c r="F12" s="271">
        <v>12560643514.805988</v>
      </c>
      <c r="G12" s="272">
        <v>11866001240.312061</v>
      </c>
    </row>
    <row r="13" spans="1:12" ht="15">
      <c r="A13" s="125"/>
      <c r="B13" s="30" t="s">
        <v>131</v>
      </c>
      <c r="C13" s="366"/>
      <c r="D13" s="366"/>
      <c r="E13" s="366"/>
      <c r="F13" s="366"/>
      <c r="G13" s="367"/>
    </row>
    <row r="14" spans="1:12" s="3" customFormat="1" ht="15">
      <c r="A14" s="126"/>
      <c r="B14" s="31" t="s">
        <v>833</v>
      </c>
      <c r="C14" s="366"/>
      <c r="D14" s="366"/>
      <c r="E14" s="366"/>
      <c r="F14" s="366"/>
      <c r="G14" s="367"/>
      <c r="H14"/>
      <c r="I14"/>
      <c r="J14"/>
      <c r="K14"/>
      <c r="L14"/>
    </row>
    <row r="15" spans="1:12" ht="15">
      <c r="A15" s="124">
        <v>5</v>
      </c>
      <c r="B15" s="29" t="s">
        <v>834</v>
      </c>
      <c r="C15" s="468">
        <v>0.12974569625701041</v>
      </c>
      <c r="D15" s="469">
        <v>0.13360789926760017</v>
      </c>
      <c r="E15" s="469">
        <v>0.12903594787458875</v>
      </c>
      <c r="F15" s="469">
        <v>0.10412490750252251</v>
      </c>
      <c r="G15" s="470">
        <v>0.10441342368080921</v>
      </c>
    </row>
    <row r="16" spans="1:12" ht="15" customHeight="1">
      <c r="A16" s="124">
        <v>6</v>
      </c>
      <c r="B16" s="29" t="s">
        <v>835</v>
      </c>
      <c r="C16" s="468">
        <v>0.13382228164086088</v>
      </c>
      <c r="D16" s="469">
        <v>0.13793708345424804</v>
      </c>
      <c r="E16" s="469">
        <v>0.13365507995558493</v>
      </c>
      <c r="F16" s="469">
        <v>0.10785108601756677</v>
      </c>
      <c r="G16" s="470">
        <v>0.10811394579527051</v>
      </c>
    </row>
    <row r="17" spans="1:7" ht="15">
      <c r="A17" s="124">
        <v>7</v>
      </c>
      <c r="B17" s="29" t="s">
        <v>836</v>
      </c>
      <c r="C17" s="468">
        <v>0.17038726816963537</v>
      </c>
      <c r="D17" s="469">
        <v>0.17668173141523161</v>
      </c>
      <c r="E17" s="469">
        <v>0.1753235676616407</v>
      </c>
      <c r="F17" s="469">
        <v>0.14504207259294227</v>
      </c>
      <c r="G17" s="470">
        <v>0.1460273647080805</v>
      </c>
    </row>
    <row r="18" spans="1:7" ht="15">
      <c r="A18" s="125"/>
      <c r="B18" s="30" t="s">
        <v>11</v>
      </c>
      <c r="C18" s="366"/>
      <c r="D18" s="366"/>
      <c r="E18" s="366"/>
      <c r="F18" s="366"/>
      <c r="G18" s="367"/>
    </row>
    <row r="19" spans="1:7" ht="15" customHeight="1">
      <c r="A19" s="127">
        <v>8</v>
      </c>
      <c r="B19" s="32" t="s">
        <v>12</v>
      </c>
      <c r="C19" s="471">
        <v>8.5956803028246473E-2</v>
      </c>
      <c r="D19" s="472">
        <v>8.4443193168042982E-2</v>
      </c>
      <c r="E19" s="472">
        <v>8.5008880812073681E-2</v>
      </c>
      <c r="F19" s="472">
        <v>8.6788241434624117E-2</v>
      </c>
      <c r="G19" s="473">
        <v>9.0396161738276942E-2</v>
      </c>
    </row>
    <row r="20" spans="1:7" ht="15">
      <c r="A20" s="127">
        <v>9</v>
      </c>
      <c r="B20" s="32" t="s">
        <v>13</v>
      </c>
      <c r="C20" s="471">
        <v>3.7001279305657095E-2</v>
      </c>
      <c r="D20" s="472">
        <v>3.6384998207430151E-2</v>
      </c>
      <c r="E20" s="472">
        <v>4.0464533411096626E-2</v>
      </c>
      <c r="F20" s="472">
        <v>4.0543253312327505E-2</v>
      </c>
      <c r="G20" s="473">
        <v>4.1801896145747225E-2</v>
      </c>
    </row>
    <row r="21" spans="1:7" ht="15">
      <c r="A21" s="127">
        <v>10</v>
      </c>
      <c r="B21" s="32" t="s">
        <v>14</v>
      </c>
      <c r="C21" s="471">
        <v>4.8184835123690962E-2</v>
      </c>
      <c r="D21" s="472">
        <v>4.7549324949438324E-2</v>
      </c>
      <c r="E21" s="472">
        <v>3.9722526322632574E-2</v>
      </c>
      <c r="F21" s="472">
        <v>4.1203466911594017E-2</v>
      </c>
      <c r="G21" s="473">
        <v>4.3421710471455453E-2</v>
      </c>
    </row>
    <row r="22" spans="1:7" ht="15">
      <c r="A22" s="127">
        <v>11</v>
      </c>
      <c r="B22" s="32" t="s">
        <v>267</v>
      </c>
      <c r="C22" s="471">
        <v>4.8955523722589378E-2</v>
      </c>
      <c r="D22" s="472">
        <v>4.8058194960612831E-2</v>
      </c>
      <c r="E22" s="472">
        <v>4.4544347400977055E-2</v>
      </c>
      <c r="F22" s="472">
        <v>4.6244988122296618E-2</v>
      </c>
      <c r="G22" s="473">
        <v>4.8594265592529717E-2</v>
      </c>
    </row>
    <row r="23" spans="1:7" ht="15">
      <c r="A23" s="127">
        <v>12</v>
      </c>
      <c r="B23" s="32" t="s">
        <v>15</v>
      </c>
      <c r="C23" s="471">
        <v>2.9293765504132652E-2</v>
      </c>
      <c r="D23" s="472">
        <v>3.5212657081373264E-2</v>
      </c>
      <c r="E23" s="472">
        <v>2.7683321960763022E-2</v>
      </c>
      <c r="F23" s="472">
        <v>2.8099020142554557E-2</v>
      </c>
      <c r="G23" s="473">
        <v>3.1339636819362006E-2</v>
      </c>
    </row>
    <row r="24" spans="1:7" ht="15">
      <c r="A24" s="127">
        <v>13</v>
      </c>
      <c r="B24" s="32" t="s">
        <v>16</v>
      </c>
      <c r="C24" s="471">
        <v>0.22255306547062656</v>
      </c>
      <c r="D24" s="472">
        <v>0.2632379935192512</v>
      </c>
      <c r="E24" s="472">
        <v>0.20097695064711638</v>
      </c>
      <c r="F24" s="472">
        <v>0.19600882873175238</v>
      </c>
      <c r="G24" s="473">
        <v>0.20655999990323407</v>
      </c>
    </row>
    <row r="25" spans="1:7" ht="15">
      <c r="A25" s="125"/>
      <c r="B25" s="30" t="s">
        <v>17</v>
      </c>
      <c r="C25" s="366"/>
      <c r="D25" s="366"/>
      <c r="E25" s="366"/>
      <c r="F25" s="366"/>
      <c r="G25" s="367"/>
    </row>
    <row r="26" spans="1:7" ht="15">
      <c r="A26" s="127">
        <v>14</v>
      </c>
      <c r="B26" s="32" t="s">
        <v>18</v>
      </c>
      <c r="C26" s="471">
        <v>3.2836642590470352E-2</v>
      </c>
      <c r="D26" s="472">
        <v>3.1007525244065547E-2</v>
      </c>
      <c r="E26" s="472">
        <v>3.2175098820329984E-2</v>
      </c>
      <c r="F26" s="472">
        <v>3.4229130461113977E-2</v>
      </c>
      <c r="G26" s="473">
        <v>3.3151894426625611E-2</v>
      </c>
    </row>
    <row r="27" spans="1:7" ht="15" customHeight="1">
      <c r="A27" s="127">
        <v>15</v>
      </c>
      <c r="B27" s="32" t="s">
        <v>19</v>
      </c>
      <c r="C27" s="471">
        <v>4.4144404189985248E-2</v>
      </c>
      <c r="D27" s="472">
        <v>4.2106428012108885E-2</v>
      </c>
      <c r="E27" s="472">
        <v>4.3113650280039807E-2</v>
      </c>
      <c r="F27" s="472">
        <v>4.645538037973395E-2</v>
      </c>
      <c r="G27" s="473">
        <v>4.6779341073802452E-2</v>
      </c>
    </row>
    <row r="28" spans="1:7" ht="15">
      <c r="A28" s="127">
        <v>16</v>
      </c>
      <c r="B28" s="32" t="s">
        <v>20</v>
      </c>
      <c r="C28" s="471">
        <v>0.58190943185707988</v>
      </c>
      <c r="D28" s="472">
        <v>0.57808992152667693</v>
      </c>
      <c r="E28" s="472">
        <v>0.59365125120835449</v>
      </c>
      <c r="F28" s="472">
        <v>0.58975265148303824</v>
      </c>
      <c r="G28" s="473">
        <v>0.60456688875089915</v>
      </c>
    </row>
    <row r="29" spans="1:7" ht="15" customHeight="1">
      <c r="A29" s="127">
        <v>17</v>
      </c>
      <c r="B29" s="32" t="s">
        <v>21</v>
      </c>
      <c r="C29" s="471">
        <v>0.54998529882914049</v>
      </c>
      <c r="D29" s="472">
        <v>0.54593314953200112</v>
      </c>
      <c r="E29" s="472">
        <v>0.55855278422080723</v>
      </c>
      <c r="F29" s="472">
        <v>0.55273940944466937</v>
      </c>
      <c r="G29" s="473">
        <v>0.564216998501198</v>
      </c>
    </row>
    <row r="30" spans="1:7" ht="15">
      <c r="A30" s="127">
        <v>18</v>
      </c>
      <c r="B30" s="32" t="s">
        <v>22</v>
      </c>
      <c r="C30" s="471">
        <v>4.0040426294305598E-2</v>
      </c>
      <c r="D30" s="472">
        <v>-1.5751497310485075E-2</v>
      </c>
      <c r="E30" s="472">
        <v>0.44625980288967909</v>
      </c>
      <c r="F30" s="472">
        <v>0.31813484891933969</v>
      </c>
      <c r="G30" s="473">
        <v>0.25172841748115166</v>
      </c>
    </row>
    <row r="31" spans="1:7" ht="15" customHeight="1">
      <c r="A31" s="125"/>
      <c r="B31" s="30" t="s">
        <v>23</v>
      </c>
      <c r="C31" s="366"/>
      <c r="D31" s="366"/>
      <c r="E31" s="366"/>
      <c r="F31" s="366"/>
      <c r="G31" s="367"/>
    </row>
    <row r="32" spans="1:7" ht="15" customHeight="1">
      <c r="A32" s="127">
        <v>19</v>
      </c>
      <c r="B32" s="32" t="s">
        <v>24</v>
      </c>
      <c r="C32" s="471">
        <v>0.22735215374054499</v>
      </c>
      <c r="D32" s="471">
        <v>0.19288959022719426</v>
      </c>
      <c r="E32" s="471">
        <v>0.20870059399633106</v>
      </c>
      <c r="F32" s="471">
        <v>0.21072494207589745</v>
      </c>
      <c r="G32" s="474">
        <v>0.2289698104306295</v>
      </c>
    </row>
    <row r="33" spans="1:7" ht="15" customHeight="1">
      <c r="A33" s="127">
        <v>20</v>
      </c>
      <c r="B33" s="32" t="s">
        <v>25</v>
      </c>
      <c r="C33" s="471">
        <v>0.63896677390164025</v>
      </c>
      <c r="D33" s="471">
        <v>0.64622820281159388</v>
      </c>
      <c r="E33" s="471">
        <v>0.64596141938204388</v>
      </c>
      <c r="F33" s="471">
        <v>0.64202445906875072</v>
      </c>
      <c r="G33" s="474">
        <v>0.66317078515957351</v>
      </c>
    </row>
    <row r="34" spans="1:7" ht="15" customHeight="1">
      <c r="A34" s="127">
        <v>21</v>
      </c>
      <c r="B34" s="273" t="s">
        <v>26</v>
      </c>
      <c r="C34" s="471">
        <v>0.3797758788157713</v>
      </c>
      <c r="D34" s="471">
        <v>0.39323501222930657</v>
      </c>
      <c r="E34" s="471">
        <v>0.40034383660209366</v>
      </c>
      <c r="F34" s="471">
        <v>0.38247439466550753</v>
      </c>
      <c r="G34" s="474">
        <v>0.39663475609040993</v>
      </c>
    </row>
    <row r="35" spans="1:7" ht="15" customHeight="1">
      <c r="A35" s="369"/>
      <c r="B35" s="30" t="s">
        <v>832</v>
      </c>
      <c r="C35" s="366"/>
      <c r="D35" s="366"/>
      <c r="E35" s="366"/>
      <c r="F35" s="366"/>
      <c r="G35" s="367"/>
    </row>
    <row r="36" spans="1:7" ht="15" customHeight="1">
      <c r="A36" s="127">
        <v>22</v>
      </c>
      <c r="B36" s="360" t="s">
        <v>816</v>
      </c>
      <c r="C36" s="273">
        <v>2336844222.2878132</v>
      </c>
      <c r="D36" s="273">
        <v>2136300835.3317916</v>
      </c>
      <c r="E36" s="273">
        <v>2375746719.9176016</v>
      </c>
      <c r="F36" s="273" t="s">
        <v>895</v>
      </c>
      <c r="G36" s="368" t="s">
        <v>895</v>
      </c>
    </row>
    <row r="37" spans="1:7" ht="15">
      <c r="A37" s="127">
        <v>23</v>
      </c>
      <c r="B37" s="32" t="s">
        <v>817</v>
      </c>
      <c r="C37" s="273">
        <v>1923880139.3655655</v>
      </c>
      <c r="D37" s="274">
        <v>2043050274.9958563</v>
      </c>
      <c r="E37" s="274">
        <v>2107671739.980185</v>
      </c>
      <c r="F37" s="274" t="s">
        <v>895</v>
      </c>
      <c r="G37" s="275" t="s">
        <v>895</v>
      </c>
    </row>
    <row r="38" spans="1:7" thickBot="1">
      <c r="A38" s="128">
        <v>24</v>
      </c>
      <c r="B38" s="276" t="s">
        <v>815</v>
      </c>
      <c r="C38" s="475">
        <v>1.2146516690267566</v>
      </c>
      <c r="D38" s="476">
        <v>1.0456428123562083</v>
      </c>
      <c r="E38" s="476">
        <v>1.1271901002667222</v>
      </c>
      <c r="F38" s="277" t="s">
        <v>895</v>
      </c>
      <c r="G38" s="278" t="s">
        <v>895</v>
      </c>
    </row>
    <row r="39" spans="1:7">
      <c r="A39" s="18"/>
    </row>
    <row r="40" spans="1:7" ht="39.75">
      <c r="B40" s="359" t="s">
        <v>837</v>
      </c>
    </row>
    <row r="41" spans="1:7" ht="65.25">
      <c r="B41" s="419" t="s">
        <v>831</v>
      </c>
      <c r="D41" s="389"/>
      <c r="E41" s="389"/>
      <c r="F41" s="389"/>
      <c r="G41" s="38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43"/>
  <sheetViews>
    <sheetView workbookViewId="0">
      <pane xSplit="1" ySplit="5" topLeftCell="B6" activePane="bottomRight" state="frozen"/>
      <selection pane="topRight" activeCell="B1" sqref="B1"/>
      <selection pane="bottomLeft" activeCell="A5" sqref="A5"/>
      <selection pane="bottomRight" activeCell="M9" sqref="M9:M10"/>
    </sheetView>
  </sheetViews>
  <sheetFormatPr defaultRowHeight="15"/>
  <cols>
    <col min="1" max="1" width="9.5703125" style="2" bestFit="1" customWidth="1"/>
    <col min="2" max="2" width="55.140625" style="2" bestFit="1" customWidth="1"/>
    <col min="3" max="4" width="12.7109375" style="2" bestFit="1" customWidth="1"/>
    <col min="5" max="5" width="13.85546875" style="2" bestFit="1" customWidth="1"/>
    <col min="6" max="7" width="12.7109375" style="2" bestFit="1" customWidth="1"/>
    <col min="8" max="8" width="13.85546875" style="2" bestFit="1" customWidth="1"/>
    <col min="10" max="15" width="11.5703125" bestFit="1" customWidth="1"/>
  </cols>
  <sheetData>
    <row r="1" spans="1:15" ht="15.75">
      <c r="A1" s="15" t="s">
        <v>231</v>
      </c>
      <c r="B1" s="2" t="str">
        <f>'1. key ratios'!B1</f>
        <v>სს თიბისი ბანკი</v>
      </c>
    </row>
    <row r="2" spans="1:15" ht="15.75">
      <c r="A2" s="15" t="s">
        <v>232</v>
      </c>
      <c r="B2" s="483">
        <f>'1. key ratios'!B2</f>
        <v>43281</v>
      </c>
    </row>
    <row r="3" spans="1:15" ht="15.75">
      <c r="A3" s="15"/>
    </row>
    <row r="4" spans="1:15" ht="16.5" thickBot="1">
      <c r="A4" s="33" t="s">
        <v>651</v>
      </c>
      <c r="B4" s="75" t="s">
        <v>285</v>
      </c>
      <c r="C4" s="33"/>
      <c r="D4" s="34"/>
      <c r="E4" s="34"/>
      <c r="F4" s="35"/>
      <c r="G4" s="35"/>
      <c r="H4" s="36" t="s">
        <v>135</v>
      </c>
    </row>
    <row r="5" spans="1:15" ht="15.75">
      <c r="A5" s="37"/>
      <c r="B5" s="38"/>
      <c r="C5" s="519" t="s">
        <v>237</v>
      </c>
      <c r="D5" s="520"/>
      <c r="E5" s="521"/>
      <c r="F5" s="519" t="s">
        <v>238</v>
      </c>
      <c r="G5" s="520"/>
      <c r="H5" s="522"/>
    </row>
    <row r="6" spans="1:15" ht="15.75">
      <c r="A6" s="39" t="s">
        <v>32</v>
      </c>
      <c r="B6" s="40" t="s">
        <v>195</v>
      </c>
      <c r="C6" s="41" t="s">
        <v>33</v>
      </c>
      <c r="D6" s="41" t="s">
        <v>136</v>
      </c>
      <c r="E6" s="41" t="s">
        <v>74</v>
      </c>
      <c r="F6" s="41" t="s">
        <v>33</v>
      </c>
      <c r="G6" s="41" t="s">
        <v>136</v>
      </c>
      <c r="H6" s="42" t="s">
        <v>74</v>
      </c>
    </row>
    <row r="7" spans="1:15" ht="15.75">
      <c r="A7" s="39">
        <v>1</v>
      </c>
      <c r="B7" s="43" t="s">
        <v>196</v>
      </c>
      <c r="C7" s="279">
        <v>204019739.16</v>
      </c>
      <c r="D7" s="279">
        <v>225581326.1749</v>
      </c>
      <c r="E7" s="280">
        <f>C7+D7</f>
        <v>429601065.33490002</v>
      </c>
      <c r="F7" s="281">
        <v>168842351.41</v>
      </c>
      <c r="G7" s="282">
        <v>208557851.80419999</v>
      </c>
      <c r="H7" s="283">
        <f>F7+G7</f>
        <v>377400203.21420002</v>
      </c>
      <c r="O7" s="477"/>
    </row>
    <row r="8" spans="1:15" ht="15.75">
      <c r="A8" s="39">
        <v>2</v>
      </c>
      <c r="B8" s="43" t="s">
        <v>197</v>
      </c>
      <c r="C8" s="279">
        <v>193507892.83000001</v>
      </c>
      <c r="D8" s="279">
        <v>1219483054.6747</v>
      </c>
      <c r="E8" s="280">
        <f t="shared" ref="E8:E20" si="0">C8+D8</f>
        <v>1412990947.5046999</v>
      </c>
      <c r="F8" s="281">
        <v>144571656.53999999</v>
      </c>
      <c r="G8" s="282">
        <v>1076199607.3678</v>
      </c>
      <c r="H8" s="283">
        <f t="shared" ref="H8:H40" si="1">F8+G8</f>
        <v>1220771263.9078</v>
      </c>
      <c r="O8" s="477"/>
    </row>
    <row r="9" spans="1:15" ht="15.75">
      <c r="A9" s="39">
        <v>3</v>
      </c>
      <c r="B9" s="43" t="s">
        <v>198</v>
      </c>
      <c r="C9" s="279">
        <v>1621010.93</v>
      </c>
      <c r="D9" s="279">
        <v>799503209.29219997</v>
      </c>
      <c r="E9" s="280">
        <f t="shared" si="0"/>
        <v>801124220.22219992</v>
      </c>
      <c r="F9" s="281">
        <v>1618544.19</v>
      </c>
      <c r="G9" s="282">
        <v>550653867.53449988</v>
      </c>
      <c r="H9" s="283">
        <f t="shared" si="1"/>
        <v>552272411.72449994</v>
      </c>
      <c r="O9" s="477"/>
    </row>
    <row r="10" spans="1:15" ht="15.75">
      <c r="A10" s="39">
        <v>4</v>
      </c>
      <c r="B10" s="43" t="s">
        <v>227</v>
      </c>
      <c r="C10" s="279">
        <v>0</v>
      </c>
      <c r="D10" s="279">
        <v>0</v>
      </c>
      <c r="E10" s="280">
        <f t="shared" si="0"/>
        <v>0</v>
      </c>
      <c r="F10" s="281">
        <v>0</v>
      </c>
      <c r="G10" s="282">
        <v>0</v>
      </c>
      <c r="H10" s="283">
        <f t="shared" si="1"/>
        <v>0</v>
      </c>
      <c r="O10" s="477"/>
    </row>
    <row r="11" spans="1:15" ht="15.75">
      <c r="A11" s="39">
        <v>5</v>
      </c>
      <c r="B11" s="43" t="s">
        <v>199</v>
      </c>
      <c r="C11" s="279">
        <v>1261372219.6217</v>
      </c>
      <c r="D11" s="279">
        <v>4039968.034</v>
      </c>
      <c r="E11" s="280">
        <f t="shared" si="0"/>
        <v>1265412187.6557</v>
      </c>
      <c r="F11" s="281">
        <v>985941809.1881001</v>
      </c>
      <c r="G11" s="282">
        <v>1119580.7228000001</v>
      </c>
      <c r="H11" s="283">
        <f t="shared" si="1"/>
        <v>987061389.91090012</v>
      </c>
      <c r="O11" s="477"/>
    </row>
    <row r="12" spans="1:15" ht="15.75">
      <c r="A12" s="39">
        <v>6.1</v>
      </c>
      <c r="B12" s="44" t="s">
        <v>200</v>
      </c>
      <c r="C12" s="279">
        <v>3708370337.6200004</v>
      </c>
      <c r="D12" s="279">
        <v>5161407218.2140999</v>
      </c>
      <c r="E12" s="280">
        <f t="shared" si="0"/>
        <v>8869777555.8341007</v>
      </c>
      <c r="F12" s="281">
        <v>2918766384.2400002</v>
      </c>
      <c r="G12" s="282">
        <v>4462422244.6539001</v>
      </c>
      <c r="H12" s="283">
        <f t="shared" si="1"/>
        <v>7381188628.8938999</v>
      </c>
      <c r="O12" s="477"/>
    </row>
    <row r="13" spans="1:15" ht="15.75">
      <c r="A13" s="39">
        <v>6.2</v>
      </c>
      <c r="B13" s="44" t="s">
        <v>201</v>
      </c>
      <c r="C13" s="279">
        <v>-172820433.35785002</v>
      </c>
      <c r="D13" s="279">
        <v>-218730612.14214998</v>
      </c>
      <c r="E13" s="280">
        <f t="shared" si="0"/>
        <v>-391551045.5</v>
      </c>
      <c r="F13" s="281">
        <v>-141599688.53328502</v>
      </c>
      <c r="G13" s="282">
        <v>-203687451.86781502</v>
      </c>
      <c r="H13" s="283">
        <f t="shared" si="1"/>
        <v>-345287140.40110004</v>
      </c>
      <c r="O13" s="477"/>
    </row>
    <row r="14" spans="1:15" ht="15.75">
      <c r="A14" s="39">
        <v>6</v>
      </c>
      <c r="B14" s="43" t="s">
        <v>202</v>
      </c>
      <c r="C14" s="280">
        <f>C12+C13</f>
        <v>3535549904.2621503</v>
      </c>
      <c r="D14" s="280">
        <f t="shared" ref="D14:H14" si="2">D12+D13</f>
        <v>4942676606.07195</v>
      </c>
      <c r="E14" s="280">
        <f t="shared" si="2"/>
        <v>8478226510.3341007</v>
      </c>
      <c r="F14" s="280">
        <f t="shared" si="2"/>
        <v>2777166695.7067151</v>
      </c>
      <c r="G14" s="280">
        <f t="shared" si="2"/>
        <v>4258734792.7860851</v>
      </c>
      <c r="H14" s="280">
        <f t="shared" si="2"/>
        <v>7035901488.4927998</v>
      </c>
      <c r="O14" s="477"/>
    </row>
    <row r="15" spans="1:15" ht="15.75">
      <c r="A15" s="39">
        <v>7</v>
      </c>
      <c r="B15" s="43" t="s">
        <v>203</v>
      </c>
      <c r="C15" s="279">
        <v>69156657.779999986</v>
      </c>
      <c r="D15" s="279">
        <v>33895162.715899996</v>
      </c>
      <c r="E15" s="280">
        <f t="shared" si="0"/>
        <v>103051820.49589998</v>
      </c>
      <c r="F15" s="281">
        <v>57132373.559999995</v>
      </c>
      <c r="G15" s="282">
        <v>27186417.058399998</v>
      </c>
      <c r="H15" s="283">
        <f t="shared" si="1"/>
        <v>84318790.618399993</v>
      </c>
      <c r="O15" s="477"/>
    </row>
    <row r="16" spans="1:15" ht="15.75">
      <c r="A16" s="39">
        <v>8</v>
      </c>
      <c r="B16" s="43" t="s">
        <v>204</v>
      </c>
      <c r="C16" s="279">
        <v>57750110.859999999</v>
      </c>
      <c r="D16" s="279">
        <v>0</v>
      </c>
      <c r="E16" s="280">
        <f t="shared" si="0"/>
        <v>57750110.859999999</v>
      </c>
      <c r="F16" s="281">
        <v>59180572.589999996</v>
      </c>
      <c r="G16" s="282">
        <v>0</v>
      </c>
      <c r="H16" s="283">
        <f t="shared" si="1"/>
        <v>59180572.589999996</v>
      </c>
      <c r="O16" s="477"/>
    </row>
    <row r="17" spans="1:15" ht="15.75">
      <c r="A17" s="39">
        <v>9</v>
      </c>
      <c r="B17" s="43" t="s">
        <v>205</v>
      </c>
      <c r="C17" s="279">
        <v>32944233.279999997</v>
      </c>
      <c r="D17" s="279">
        <v>9806400</v>
      </c>
      <c r="E17" s="280">
        <f t="shared" si="0"/>
        <v>42750633.280000001</v>
      </c>
      <c r="F17" s="281">
        <v>32408548.350000001</v>
      </c>
      <c r="G17" s="282">
        <v>12036000</v>
      </c>
      <c r="H17" s="283">
        <f t="shared" si="1"/>
        <v>44444548.350000001</v>
      </c>
      <c r="O17" s="477"/>
    </row>
    <row r="18" spans="1:15" ht="15.75">
      <c r="A18" s="39">
        <v>10</v>
      </c>
      <c r="B18" s="43" t="s">
        <v>206</v>
      </c>
      <c r="C18" s="279">
        <v>488744144.12</v>
      </c>
      <c r="D18" s="279">
        <v>0</v>
      </c>
      <c r="E18" s="280">
        <f t="shared" si="0"/>
        <v>488744144.12</v>
      </c>
      <c r="F18" s="281">
        <v>432566757.16000003</v>
      </c>
      <c r="G18" s="282">
        <v>0</v>
      </c>
      <c r="H18" s="283">
        <f t="shared" si="1"/>
        <v>432566757.16000003</v>
      </c>
      <c r="O18" s="477"/>
    </row>
    <row r="19" spans="1:15" ht="15.75">
      <c r="A19" s="39">
        <v>11</v>
      </c>
      <c r="B19" s="43" t="s">
        <v>207</v>
      </c>
      <c r="C19" s="279">
        <v>106906658.2404</v>
      </c>
      <c r="D19" s="279">
        <v>38726466.2038</v>
      </c>
      <c r="E19" s="280">
        <f t="shared" si="0"/>
        <v>145633124.44420001</v>
      </c>
      <c r="F19" s="281">
        <v>135656222.98519999</v>
      </c>
      <c r="G19" s="282">
        <v>73805361.214399993</v>
      </c>
      <c r="H19" s="283">
        <f t="shared" si="1"/>
        <v>209461584.19959998</v>
      </c>
      <c r="O19" s="477"/>
    </row>
    <row r="20" spans="1:15" ht="15.75">
      <c r="A20" s="39">
        <v>12</v>
      </c>
      <c r="B20" s="45" t="s">
        <v>208</v>
      </c>
      <c r="C20" s="280">
        <f>SUM(C7:C11)+SUM(C14:C19)</f>
        <v>5951572571.0842505</v>
      </c>
      <c r="D20" s="280">
        <f>SUM(D7:D11)+SUM(D14:D19)</f>
        <v>7273712193.16745</v>
      </c>
      <c r="E20" s="280">
        <f t="shared" si="0"/>
        <v>13225284764.251701</v>
      </c>
      <c r="F20" s="280">
        <f>SUM(F7:F11)+SUM(F14:F19)</f>
        <v>4795085531.6800156</v>
      </c>
      <c r="G20" s="280">
        <f>SUM(G7:G11)+SUM(G14:G19)</f>
        <v>6208293478.4881859</v>
      </c>
      <c r="H20" s="283">
        <f t="shared" si="1"/>
        <v>11003379010.168201</v>
      </c>
      <c r="O20" s="477"/>
    </row>
    <row r="21" spans="1:15" ht="15.75">
      <c r="A21" s="39"/>
      <c r="B21" s="40" t="s">
        <v>225</v>
      </c>
      <c r="C21" s="284"/>
      <c r="D21" s="284"/>
      <c r="E21" s="284"/>
      <c r="F21" s="285"/>
      <c r="G21" s="286"/>
      <c r="H21" s="287"/>
      <c r="O21" s="477"/>
    </row>
    <row r="22" spans="1:15" ht="15.75">
      <c r="A22" s="39">
        <v>13</v>
      </c>
      <c r="B22" s="43" t="s">
        <v>209</v>
      </c>
      <c r="C22" s="279">
        <v>53266805.539999999</v>
      </c>
      <c r="D22" s="279">
        <v>156233548.75419998</v>
      </c>
      <c r="E22" s="280">
        <f>C22+D22</f>
        <v>209500354.29419997</v>
      </c>
      <c r="F22" s="281">
        <v>60408079.420000002</v>
      </c>
      <c r="G22" s="282">
        <v>47461162.807999998</v>
      </c>
      <c r="H22" s="283">
        <f t="shared" si="1"/>
        <v>107869242.228</v>
      </c>
      <c r="O22" s="477"/>
    </row>
    <row r="23" spans="1:15" ht="15.75">
      <c r="A23" s="39">
        <v>14</v>
      </c>
      <c r="B23" s="43" t="s">
        <v>210</v>
      </c>
      <c r="C23" s="279">
        <v>1059843819.1600181</v>
      </c>
      <c r="D23" s="279">
        <v>1407317051.1748016</v>
      </c>
      <c r="E23" s="280">
        <f t="shared" ref="E23:E40" si="3">C23+D23</f>
        <v>2467160870.3348198</v>
      </c>
      <c r="F23" s="281">
        <v>1264797198.27</v>
      </c>
      <c r="G23" s="282">
        <v>1406917216.7519</v>
      </c>
      <c r="H23" s="283">
        <f t="shared" si="1"/>
        <v>2671714415.0219002</v>
      </c>
      <c r="O23" s="477"/>
    </row>
    <row r="24" spans="1:15" ht="15.75">
      <c r="A24" s="39">
        <v>15</v>
      </c>
      <c r="B24" s="43" t="s">
        <v>211</v>
      </c>
      <c r="C24" s="279">
        <v>926297373.08000004</v>
      </c>
      <c r="D24" s="279">
        <v>1629185900.5177</v>
      </c>
      <c r="E24" s="280">
        <f t="shared" si="3"/>
        <v>2555483273.5977001</v>
      </c>
      <c r="F24" s="281">
        <v>446770396.90999997</v>
      </c>
      <c r="G24" s="282">
        <v>1245837724.9365001</v>
      </c>
      <c r="H24" s="283">
        <f t="shared" si="1"/>
        <v>1692608121.8464999</v>
      </c>
      <c r="O24" s="477"/>
    </row>
    <row r="25" spans="1:15" ht="15.75">
      <c r="A25" s="39">
        <v>16</v>
      </c>
      <c r="B25" s="43" t="s">
        <v>212</v>
      </c>
      <c r="C25" s="279">
        <v>702633812.97000003</v>
      </c>
      <c r="D25" s="279">
        <v>2275227836.9823999</v>
      </c>
      <c r="E25" s="280">
        <f t="shared" si="3"/>
        <v>2977861649.9524002</v>
      </c>
      <c r="F25" s="281">
        <v>322416242.74000001</v>
      </c>
      <c r="G25" s="282">
        <v>2022170515.9875998</v>
      </c>
      <c r="H25" s="283">
        <f t="shared" si="1"/>
        <v>2344586758.7276001</v>
      </c>
      <c r="O25" s="477"/>
    </row>
    <row r="26" spans="1:15" ht="15.75">
      <c r="A26" s="39">
        <v>17</v>
      </c>
      <c r="B26" s="43" t="s">
        <v>213</v>
      </c>
      <c r="C26" s="284">
        <v>0</v>
      </c>
      <c r="D26" s="284">
        <v>0</v>
      </c>
      <c r="E26" s="280">
        <f t="shared" si="3"/>
        <v>0</v>
      </c>
      <c r="F26" s="285">
        <v>0</v>
      </c>
      <c r="G26" s="286">
        <v>0</v>
      </c>
      <c r="H26" s="283">
        <f t="shared" si="1"/>
        <v>0</v>
      </c>
      <c r="O26" s="477"/>
    </row>
    <row r="27" spans="1:15" ht="15.75">
      <c r="A27" s="39">
        <v>18</v>
      </c>
      <c r="B27" s="43" t="s">
        <v>214</v>
      </c>
      <c r="C27" s="279">
        <v>1287483700</v>
      </c>
      <c r="D27" s="279">
        <v>1420137070.9499998</v>
      </c>
      <c r="E27" s="280">
        <f t="shared" si="3"/>
        <v>2707620770.9499998</v>
      </c>
      <c r="F27" s="281">
        <v>982614739.39999998</v>
      </c>
      <c r="G27" s="282">
        <v>1094782083.1400001</v>
      </c>
      <c r="H27" s="283">
        <f t="shared" si="1"/>
        <v>2077396822.54</v>
      </c>
      <c r="O27" s="477"/>
    </row>
    <row r="28" spans="1:15" ht="15.75">
      <c r="A28" s="39">
        <v>19</v>
      </c>
      <c r="B28" s="43" t="s">
        <v>215</v>
      </c>
      <c r="C28" s="279">
        <v>17846958.839999996</v>
      </c>
      <c r="D28" s="279">
        <v>39799125.512999997</v>
      </c>
      <c r="E28" s="280">
        <f t="shared" si="3"/>
        <v>57646084.352999993</v>
      </c>
      <c r="F28" s="281">
        <v>12694967.32</v>
      </c>
      <c r="G28" s="282">
        <v>36553490.296599999</v>
      </c>
      <c r="H28" s="283">
        <f t="shared" si="1"/>
        <v>49248457.616599999</v>
      </c>
      <c r="O28" s="477"/>
    </row>
    <row r="29" spans="1:15" ht="15.75">
      <c r="A29" s="39">
        <v>20</v>
      </c>
      <c r="B29" s="43" t="s">
        <v>137</v>
      </c>
      <c r="C29" s="279">
        <v>120228482.649</v>
      </c>
      <c r="D29" s="279">
        <v>48736002.619599998</v>
      </c>
      <c r="E29" s="280">
        <f t="shared" si="3"/>
        <v>168964485.26859999</v>
      </c>
      <c r="F29" s="281">
        <v>126915956.82100001</v>
      </c>
      <c r="G29" s="282">
        <v>88269703.069299996</v>
      </c>
      <c r="H29" s="283">
        <f t="shared" si="1"/>
        <v>215185659.89030001</v>
      </c>
      <c r="O29" s="477"/>
    </row>
    <row r="30" spans="1:15" ht="15.75">
      <c r="A30" s="39">
        <v>21</v>
      </c>
      <c r="B30" s="43" t="s">
        <v>216</v>
      </c>
      <c r="C30" s="279">
        <v>12562250</v>
      </c>
      <c r="D30" s="279">
        <v>421534054.55000001</v>
      </c>
      <c r="E30" s="280">
        <f t="shared" si="3"/>
        <v>434096304.55000001</v>
      </c>
      <c r="F30" s="281">
        <v>12562250</v>
      </c>
      <c r="G30" s="282">
        <v>415822800</v>
      </c>
      <c r="H30" s="283">
        <f t="shared" si="1"/>
        <v>428385050</v>
      </c>
      <c r="O30" s="477"/>
    </row>
    <row r="31" spans="1:15" ht="15.75">
      <c r="A31" s="39">
        <v>22</v>
      </c>
      <c r="B31" s="45" t="s">
        <v>217</v>
      </c>
      <c r="C31" s="280">
        <f>SUM(C22:C30)</f>
        <v>4180163202.2390184</v>
      </c>
      <c r="D31" s="280">
        <f>SUM(D22:D30)</f>
        <v>7398170591.0617018</v>
      </c>
      <c r="E31" s="280">
        <f>C31+D31</f>
        <v>11578333793.30072</v>
      </c>
      <c r="F31" s="280">
        <f>SUM(F22:F30)</f>
        <v>3229179830.881</v>
      </c>
      <c r="G31" s="280">
        <f>SUM(G22:G30)</f>
        <v>6357814696.9898996</v>
      </c>
      <c r="H31" s="283">
        <f t="shared" si="1"/>
        <v>9586994527.8708992</v>
      </c>
      <c r="O31" s="477"/>
    </row>
    <row r="32" spans="1:15" ht="15.75">
      <c r="A32" s="39"/>
      <c r="B32" s="40" t="s">
        <v>226</v>
      </c>
      <c r="C32" s="284"/>
      <c r="D32" s="284"/>
      <c r="E32" s="279"/>
      <c r="F32" s="285"/>
      <c r="G32" s="286"/>
      <c r="H32" s="287"/>
      <c r="O32" s="477"/>
    </row>
    <row r="33" spans="1:15" ht="15.75">
      <c r="A33" s="39">
        <v>23</v>
      </c>
      <c r="B33" s="43" t="s">
        <v>218</v>
      </c>
      <c r="C33" s="279">
        <v>21015907.600000001</v>
      </c>
      <c r="D33" s="284">
        <v>0</v>
      </c>
      <c r="E33" s="280">
        <f t="shared" si="3"/>
        <v>21015907.600000001</v>
      </c>
      <c r="F33" s="281">
        <v>21015907.600000001</v>
      </c>
      <c r="G33" s="286">
        <v>0</v>
      </c>
      <c r="H33" s="283">
        <f t="shared" si="1"/>
        <v>21015907.600000001</v>
      </c>
      <c r="O33" s="477"/>
    </row>
    <row r="34" spans="1:15" ht="15.75">
      <c r="A34" s="39">
        <v>24</v>
      </c>
      <c r="B34" s="43" t="s">
        <v>219</v>
      </c>
      <c r="C34" s="279">
        <v>0</v>
      </c>
      <c r="D34" s="284">
        <v>0</v>
      </c>
      <c r="E34" s="280">
        <f t="shared" si="3"/>
        <v>0</v>
      </c>
      <c r="F34" s="281">
        <v>0</v>
      </c>
      <c r="G34" s="286">
        <v>0</v>
      </c>
      <c r="H34" s="283">
        <f t="shared" si="1"/>
        <v>0</v>
      </c>
      <c r="O34" s="477"/>
    </row>
    <row r="35" spans="1:15" ht="15.75">
      <c r="A35" s="39">
        <v>25</v>
      </c>
      <c r="B35" s="44" t="s">
        <v>220</v>
      </c>
      <c r="C35" s="279">
        <v>0</v>
      </c>
      <c r="D35" s="284">
        <v>0</v>
      </c>
      <c r="E35" s="280">
        <f t="shared" si="3"/>
        <v>0</v>
      </c>
      <c r="F35" s="281">
        <v>0</v>
      </c>
      <c r="G35" s="286">
        <v>0</v>
      </c>
      <c r="H35" s="283">
        <f t="shared" si="1"/>
        <v>0</v>
      </c>
      <c r="O35" s="477"/>
    </row>
    <row r="36" spans="1:15" ht="15.75">
      <c r="A36" s="39">
        <v>26</v>
      </c>
      <c r="B36" s="43" t="s">
        <v>221</v>
      </c>
      <c r="C36" s="279">
        <v>536647583.19999999</v>
      </c>
      <c r="D36" s="284">
        <v>0</v>
      </c>
      <c r="E36" s="280">
        <f t="shared" si="3"/>
        <v>536647583.19999999</v>
      </c>
      <c r="F36" s="281">
        <v>534471691</v>
      </c>
      <c r="G36" s="286">
        <v>0</v>
      </c>
      <c r="H36" s="283">
        <f t="shared" si="1"/>
        <v>534471691</v>
      </c>
      <c r="O36" s="477"/>
    </row>
    <row r="37" spans="1:15" ht="15.75">
      <c r="A37" s="39">
        <v>27</v>
      </c>
      <c r="B37" s="43" t="s">
        <v>222</v>
      </c>
      <c r="C37" s="279">
        <v>0</v>
      </c>
      <c r="D37" s="284">
        <v>0</v>
      </c>
      <c r="E37" s="280">
        <f t="shared" si="3"/>
        <v>0</v>
      </c>
      <c r="F37" s="281">
        <v>0</v>
      </c>
      <c r="G37" s="286">
        <v>0</v>
      </c>
      <c r="H37" s="283">
        <f t="shared" si="1"/>
        <v>0</v>
      </c>
      <c r="O37" s="477"/>
    </row>
    <row r="38" spans="1:15" ht="15.75">
      <c r="A38" s="39">
        <v>28</v>
      </c>
      <c r="B38" s="43" t="s">
        <v>223</v>
      </c>
      <c r="C38" s="279">
        <v>1024397967.9687874</v>
      </c>
      <c r="D38" s="284">
        <v>0</v>
      </c>
      <c r="E38" s="280">
        <f t="shared" si="3"/>
        <v>1024397967.9687874</v>
      </c>
      <c r="F38" s="281">
        <v>790856038.38600004</v>
      </c>
      <c r="G38" s="286">
        <v>0</v>
      </c>
      <c r="H38" s="283">
        <f t="shared" si="1"/>
        <v>790856038.38600004</v>
      </c>
      <c r="O38" s="477"/>
    </row>
    <row r="39" spans="1:15" ht="15.75">
      <c r="A39" s="39">
        <v>29</v>
      </c>
      <c r="B39" s="43" t="s">
        <v>239</v>
      </c>
      <c r="C39" s="279">
        <v>64889518.829999998</v>
      </c>
      <c r="D39" s="284">
        <v>0</v>
      </c>
      <c r="E39" s="280">
        <f t="shared" si="3"/>
        <v>64889518.829999998</v>
      </c>
      <c r="F39" s="281">
        <v>70040845.019999996</v>
      </c>
      <c r="G39" s="286">
        <v>0</v>
      </c>
      <c r="H39" s="283">
        <f t="shared" si="1"/>
        <v>70040845.019999996</v>
      </c>
      <c r="O39" s="477"/>
    </row>
    <row r="40" spans="1:15" ht="15.75">
      <c r="A40" s="39">
        <v>30</v>
      </c>
      <c r="B40" s="45" t="s">
        <v>224</v>
      </c>
      <c r="C40" s="279">
        <v>1646950977.5987873</v>
      </c>
      <c r="D40" s="284">
        <v>0</v>
      </c>
      <c r="E40" s="280">
        <f t="shared" si="3"/>
        <v>1646950977.5987873</v>
      </c>
      <c r="F40" s="281">
        <v>1416384482.006</v>
      </c>
      <c r="G40" s="286">
        <v>0</v>
      </c>
      <c r="H40" s="283">
        <f t="shared" si="1"/>
        <v>1416384482.006</v>
      </c>
      <c r="O40" s="477"/>
    </row>
    <row r="41" spans="1:15" ht="16.5" thickBot="1">
      <c r="A41" s="46">
        <v>31</v>
      </c>
      <c r="B41" s="47" t="s">
        <v>240</v>
      </c>
      <c r="C41" s="288">
        <f>C31+C40</f>
        <v>5827114179.8378057</v>
      </c>
      <c r="D41" s="288">
        <f>D31+D40</f>
        <v>7398170591.0617018</v>
      </c>
      <c r="E41" s="288">
        <f>C41+D41</f>
        <v>13225284770.899508</v>
      </c>
      <c r="F41" s="288">
        <f>F31+F40</f>
        <v>4645564312.8870001</v>
      </c>
      <c r="G41" s="288">
        <f>G31+G40</f>
        <v>6357814696.9898996</v>
      </c>
      <c r="H41" s="289">
        <f>F41+G41</f>
        <v>11003379009.8769</v>
      </c>
      <c r="O41" s="477"/>
    </row>
    <row r="43" spans="1:15">
      <c r="B43" s="48"/>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67"/>
  <sheetViews>
    <sheetView workbookViewId="0">
      <pane xSplit="1" ySplit="6" topLeftCell="B40" activePane="bottomRight" state="frozen"/>
      <selection pane="topRight" activeCell="B1" sqref="B1"/>
      <selection pane="bottomLeft" activeCell="A6" sqref="A6"/>
      <selection pane="bottomRight" activeCell="H8" sqref="H8"/>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0"/>
  </cols>
  <sheetData>
    <row r="1" spans="1:15" ht="15.75">
      <c r="A1" s="15" t="s">
        <v>231</v>
      </c>
      <c r="B1" s="14" t="s">
        <v>881</v>
      </c>
      <c r="C1" s="14"/>
    </row>
    <row r="2" spans="1:15" ht="15.75">
      <c r="A2" s="15" t="s">
        <v>232</v>
      </c>
      <c r="B2" s="482">
        <f>'1. key ratios'!B2</f>
        <v>43281</v>
      </c>
      <c r="C2" s="27"/>
      <c r="D2" s="16"/>
      <c r="E2" s="16"/>
      <c r="F2" s="16"/>
      <c r="G2" s="16"/>
      <c r="H2" s="16"/>
    </row>
    <row r="3" spans="1:15" ht="15.75">
      <c r="A3" s="15"/>
      <c r="B3" s="14"/>
      <c r="C3" s="27"/>
      <c r="D3" s="16"/>
      <c r="E3" s="16"/>
      <c r="F3" s="16"/>
      <c r="G3" s="16"/>
      <c r="H3" s="16"/>
    </row>
    <row r="4" spans="1:15" ht="16.5" thickBot="1">
      <c r="A4" s="49" t="s">
        <v>652</v>
      </c>
      <c r="B4" s="28" t="s">
        <v>265</v>
      </c>
      <c r="C4" s="35"/>
      <c r="D4" s="35"/>
      <c r="E4" s="35"/>
      <c r="F4" s="49"/>
      <c r="G4" s="49"/>
      <c r="H4" s="50" t="s">
        <v>135</v>
      </c>
    </row>
    <row r="5" spans="1:15" ht="15.75">
      <c r="A5" s="129"/>
      <c r="B5" s="130"/>
      <c r="C5" s="519" t="s">
        <v>237</v>
      </c>
      <c r="D5" s="520"/>
      <c r="E5" s="521"/>
      <c r="F5" s="519" t="s">
        <v>238</v>
      </c>
      <c r="G5" s="520"/>
      <c r="H5" s="522"/>
    </row>
    <row r="6" spans="1:15">
      <c r="A6" s="131" t="s">
        <v>32</v>
      </c>
      <c r="B6" s="51"/>
      <c r="C6" s="52" t="s">
        <v>33</v>
      </c>
      <c r="D6" s="52" t="s">
        <v>138</v>
      </c>
      <c r="E6" s="52" t="s">
        <v>74</v>
      </c>
      <c r="F6" s="52" t="s">
        <v>33</v>
      </c>
      <c r="G6" s="52" t="s">
        <v>138</v>
      </c>
      <c r="H6" s="132" t="s">
        <v>74</v>
      </c>
    </row>
    <row r="7" spans="1:15">
      <c r="A7" s="133"/>
      <c r="B7" s="54" t="s">
        <v>134</v>
      </c>
      <c r="C7" s="55"/>
      <c r="D7" s="55"/>
      <c r="E7" s="55"/>
      <c r="F7" s="55"/>
      <c r="G7" s="55"/>
      <c r="H7" s="134"/>
    </row>
    <row r="8" spans="1:15" ht="15.75">
      <c r="A8" s="133">
        <v>1</v>
      </c>
      <c r="B8" s="56" t="s">
        <v>139</v>
      </c>
      <c r="C8" s="290">
        <v>4498275.58</v>
      </c>
      <c r="D8" s="290">
        <v>7041791.8700000001</v>
      </c>
      <c r="E8" s="280">
        <f>C8+D8</f>
        <v>11540067.449999999</v>
      </c>
      <c r="F8" s="290">
        <v>3481788.59</v>
      </c>
      <c r="G8" s="290">
        <v>2132169.48</v>
      </c>
      <c r="H8" s="291">
        <f>F8+G8</f>
        <v>5613958.0700000003</v>
      </c>
      <c r="J8"/>
      <c r="K8"/>
      <c r="L8"/>
      <c r="M8"/>
      <c r="N8"/>
      <c r="O8" s="478"/>
    </row>
    <row r="9" spans="1:15" ht="15.75">
      <c r="A9" s="133">
        <v>2</v>
      </c>
      <c r="B9" s="56" t="s">
        <v>140</v>
      </c>
      <c r="C9" s="292">
        <f>SUM(C10:C18)</f>
        <v>263538444.82000002</v>
      </c>
      <c r="D9" s="292">
        <f>SUM(D10:D18)</f>
        <v>203932141.31</v>
      </c>
      <c r="E9" s="280">
        <f t="shared" ref="E9:E67" si="0">C9+D9</f>
        <v>467470586.13</v>
      </c>
      <c r="F9" s="292">
        <f>SUM(F10:F18)</f>
        <v>187446450.60999995</v>
      </c>
      <c r="G9" s="292">
        <f>SUM(G10:G18)</f>
        <v>193025216.42030004</v>
      </c>
      <c r="H9" s="291">
        <f t="shared" ref="H9:H67" si="1">F9+G9</f>
        <v>380471667.03030002</v>
      </c>
      <c r="J9"/>
      <c r="K9"/>
      <c r="L9"/>
      <c r="M9"/>
      <c r="N9"/>
      <c r="O9" s="478"/>
    </row>
    <row r="10" spans="1:15" ht="15.75">
      <c r="A10" s="133">
        <v>2.1</v>
      </c>
      <c r="B10" s="57" t="s">
        <v>141</v>
      </c>
      <c r="C10" s="290">
        <v>0</v>
      </c>
      <c r="D10" s="290">
        <v>0</v>
      </c>
      <c r="E10" s="280">
        <f t="shared" si="0"/>
        <v>0</v>
      </c>
      <c r="F10" s="290">
        <v>3458.18</v>
      </c>
      <c r="G10" s="290">
        <v>729799.14</v>
      </c>
      <c r="H10" s="291">
        <f t="shared" si="1"/>
        <v>733257.32000000007</v>
      </c>
      <c r="J10"/>
      <c r="K10"/>
      <c r="L10"/>
      <c r="M10"/>
      <c r="N10"/>
      <c r="O10" s="478"/>
    </row>
    <row r="11" spans="1:15" ht="15.75">
      <c r="A11" s="133">
        <v>2.2000000000000002</v>
      </c>
      <c r="B11" s="57" t="s">
        <v>142</v>
      </c>
      <c r="C11" s="290">
        <v>31859992.600000001</v>
      </c>
      <c r="D11" s="290">
        <v>41310079.979999997</v>
      </c>
      <c r="E11" s="280">
        <f t="shared" si="0"/>
        <v>73170072.579999998</v>
      </c>
      <c r="F11" s="290">
        <v>26331581.21999998</v>
      </c>
      <c r="G11" s="290">
        <v>44491426.668800041</v>
      </c>
      <c r="H11" s="291">
        <f t="shared" si="1"/>
        <v>70823007.888800025</v>
      </c>
      <c r="J11"/>
      <c r="K11"/>
      <c r="L11"/>
      <c r="M11"/>
      <c r="N11"/>
      <c r="O11" s="478"/>
    </row>
    <row r="12" spans="1:15" ht="15.75">
      <c r="A12" s="133">
        <v>2.2999999999999998</v>
      </c>
      <c r="B12" s="57" t="s">
        <v>143</v>
      </c>
      <c r="C12" s="290">
        <v>4781443.33</v>
      </c>
      <c r="D12" s="290">
        <v>20750998.039999999</v>
      </c>
      <c r="E12" s="280">
        <f t="shared" si="0"/>
        <v>25532441.369999997</v>
      </c>
      <c r="F12" s="290">
        <v>4799278.67</v>
      </c>
      <c r="G12" s="290">
        <v>16053536.494999999</v>
      </c>
      <c r="H12" s="291">
        <f t="shared" si="1"/>
        <v>20852815.164999999</v>
      </c>
      <c r="J12"/>
      <c r="K12"/>
      <c r="L12"/>
      <c r="M12"/>
      <c r="N12"/>
      <c r="O12" s="478"/>
    </row>
    <row r="13" spans="1:15" ht="15.75">
      <c r="A13" s="133">
        <v>2.4</v>
      </c>
      <c r="B13" s="57" t="s">
        <v>144</v>
      </c>
      <c r="C13" s="290">
        <v>4472058.99</v>
      </c>
      <c r="D13" s="290">
        <v>5224103.0999999996</v>
      </c>
      <c r="E13" s="280">
        <f t="shared" si="0"/>
        <v>9696162.0899999999</v>
      </c>
      <c r="F13" s="290">
        <v>938118.38000000012</v>
      </c>
      <c r="G13" s="290">
        <v>5914008.4245999996</v>
      </c>
      <c r="H13" s="291">
        <f t="shared" si="1"/>
        <v>6852126.8045999995</v>
      </c>
      <c r="J13"/>
      <c r="K13"/>
      <c r="L13"/>
      <c r="M13"/>
      <c r="N13"/>
      <c r="O13" s="478"/>
    </row>
    <row r="14" spans="1:15" ht="15.75">
      <c r="A14" s="133">
        <v>2.5</v>
      </c>
      <c r="B14" s="57" t="s">
        <v>145</v>
      </c>
      <c r="C14" s="290">
        <v>5548081.1200000001</v>
      </c>
      <c r="D14" s="290">
        <v>9455600.5</v>
      </c>
      <c r="E14" s="280">
        <f t="shared" si="0"/>
        <v>15003681.620000001</v>
      </c>
      <c r="F14" s="290">
        <v>2437631.5599999996</v>
      </c>
      <c r="G14" s="290">
        <v>8125568.1473999992</v>
      </c>
      <c r="H14" s="291">
        <f t="shared" si="1"/>
        <v>10563199.707399998</v>
      </c>
      <c r="J14"/>
      <c r="K14"/>
      <c r="L14"/>
      <c r="M14"/>
      <c r="N14"/>
      <c r="O14" s="478"/>
    </row>
    <row r="15" spans="1:15" ht="15.75">
      <c r="A15" s="133">
        <v>2.6</v>
      </c>
      <c r="B15" s="57" t="s">
        <v>146</v>
      </c>
      <c r="C15" s="290">
        <v>8132465.7399999993</v>
      </c>
      <c r="D15" s="290">
        <v>13354909.230000002</v>
      </c>
      <c r="E15" s="280">
        <f t="shared" si="0"/>
        <v>21487374.970000003</v>
      </c>
      <c r="F15" s="290">
        <v>3766695.9099999997</v>
      </c>
      <c r="G15" s="290">
        <v>10657503.6227</v>
      </c>
      <c r="H15" s="291">
        <f t="shared" si="1"/>
        <v>14424199.5327</v>
      </c>
      <c r="J15"/>
      <c r="K15"/>
      <c r="L15"/>
      <c r="M15"/>
      <c r="N15"/>
      <c r="O15" s="478"/>
    </row>
    <row r="16" spans="1:15" ht="15.75">
      <c r="A16" s="133">
        <v>2.7</v>
      </c>
      <c r="B16" s="57" t="s">
        <v>147</v>
      </c>
      <c r="C16" s="290">
        <v>5134731.58</v>
      </c>
      <c r="D16" s="290">
        <v>8635601.25</v>
      </c>
      <c r="E16" s="280">
        <f t="shared" si="0"/>
        <v>13770332.83</v>
      </c>
      <c r="F16" s="290">
        <v>3281146.18</v>
      </c>
      <c r="G16" s="290">
        <v>3761061.4573999997</v>
      </c>
      <c r="H16" s="291">
        <f t="shared" si="1"/>
        <v>7042207.6373999994</v>
      </c>
      <c r="J16"/>
      <c r="K16"/>
      <c r="L16"/>
      <c r="M16"/>
      <c r="N16"/>
      <c r="O16" s="478"/>
    </row>
    <row r="17" spans="1:15" ht="15.75">
      <c r="A17" s="133">
        <v>2.8</v>
      </c>
      <c r="B17" s="57" t="s">
        <v>148</v>
      </c>
      <c r="C17" s="290">
        <v>202527487.43000001</v>
      </c>
      <c r="D17" s="290">
        <v>89978878.890000001</v>
      </c>
      <c r="E17" s="280">
        <f t="shared" si="0"/>
        <v>292506366.31999999</v>
      </c>
      <c r="F17" s="290">
        <v>144658056.47999999</v>
      </c>
      <c r="G17" s="290">
        <v>94377825.290000007</v>
      </c>
      <c r="H17" s="291">
        <f t="shared" si="1"/>
        <v>239035881.76999998</v>
      </c>
      <c r="J17"/>
      <c r="K17"/>
      <c r="L17"/>
      <c r="M17"/>
      <c r="N17"/>
      <c r="O17" s="478"/>
    </row>
    <row r="18" spans="1:15" ht="15.75">
      <c r="A18" s="133">
        <v>2.9</v>
      </c>
      <c r="B18" s="57" t="s">
        <v>149</v>
      </c>
      <c r="C18" s="290">
        <v>1082184.03</v>
      </c>
      <c r="D18" s="290">
        <v>15221970.32</v>
      </c>
      <c r="E18" s="280">
        <f t="shared" si="0"/>
        <v>16304154.35</v>
      </c>
      <c r="F18" s="290">
        <v>1230484.0299999998</v>
      </c>
      <c r="G18" s="290">
        <v>8914487.1744000018</v>
      </c>
      <c r="H18" s="291">
        <f t="shared" si="1"/>
        <v>10144971.204400001</v>
      </c>
      <c r="J18"/>
      <c r="K18"/>
      <c r="L18"/>
      <c r="M18"/>
      <c r="N18"/>
      <c r="O18" s="478"/>
    </row>
    <row r="19" spans="1:15" ht="15.75">
      <c r="A19" s="133">
        <v>3</v>
      </c>
      <c r="B19" s="56" t="s">
        <v>150</v>
      </c>
      <c r="C19" s="290">
        <v>11966987.890000001</v>
      </c>
      <c r="D19" s="290">
        <v>1699973.75</v>
      </c>
      <c r="E19" s="280">
        <f t="shared" si="0"/>
        <v>13666961.640000001</v>
      </c>
      <c r="F19" s="290">
        <v>8060481.8099999996</v>
      </c>
      <c r="G19" s="290">
        <v>2059685.12</v>
      </c>
      <c r="H19" s="291">
        <f t="shared" si="1"/>
        <v>10120166.93</v>
      </c>
      <c r="J19"/>
      <c r="K19"/>
      <c r="L19"/>
      <c r="M19"/>
      <c r="N19"/>
      <c r="O19" s="478"/>
    </row>
    <row r="20" spans="1:15" ht="15.75">
      <c r="A20" s="133">
        <v>4</v>
      </c>
      <c r="B20" s="56" t="s">
        <v>151</v>
      </c>
      <c r="C20" s="290">
        <v>43888827.409999996</v>
      </c>
      <c r="D20" s="290">
        <v>350018.95</v>
      </c>
      <c r="E20" s="280">
        <f t="shared" si="0"/>
        <v>44238846.359999999</v>
      </c>
      <c r="F20" s="290">
        <v>34865906.619999997</v>
      </c>
      <c r="G20" s="290">
        <v>83426.429999999993</v>
      </c>
      <c r="H20" s="291">
        <f t="shared" si="1"/>
        <v>34949333.049999997</v>
      </c>
      <c r="J20"/>
      <c r="K20"/>
      <c r="L20"/>
      <c r="M20"/>
      <c r="N20"/>
      <c r="O20" s="478"/>
    </row>
    <row r="21" spans="1:15" ht="15.75">
      <c r="A21" s="133">
        <v>5</v>
      </c>
      <c r="B21" s="56" t="s">
        <v>152</v>
      </c>
      <c r="C21" s="290">
        <v>0</v>
      </c>
      <c r="D21" s="290">
        <v>0</v>
      </c>
      <c r="E21" s="280">
        <f t="shared" si="0"/>
        <v>0</v>
      </c>
      <c r="F21" s="290">
        <v>0</v>
      </c>
      <c r="G21" s="290">
        <v>0</v>
      </c>
      <c r="H21" s="291">
        <f>F21+G21</f>
        <v>0</v>
      </c>
      <c r="J21"/>
      <c r="K21"/>
      <c r="L21"/>
      <c r="M21"/>
      <c r="N21"/>
      <c r="O21" s="478"/>
    </row>
    <row r="22" spans="1:15" ht="15.75">
      <c r="A22" s="133">
        <v>6</v>
      </c>
      <c r="B22" s="58" t="s">
        <v>153</v>
      </c>
      <c r="C22" s="292">
        <f>C8+C9+C19+C20+C21</f>
        <v>323892535.70000005</v>
      </c>
      <c r="D22" s="292">
        <f>D8+D9+D19+D20+D21</f>
        <v>213023925.88</v>
      </c>
      <c r="E22" s="280">
        <f>C22+D22</f>
        <v>536916461.58000004</v>
      </c>
      <c r="F22" s="292">
        <f>F8+F9+F19+F20+F21</f>
        <v>233854627.62999997</v>
      </c>
      <c r="G22" s="292">
        <f>G8+G9+G19+G20+G21</f>
        <v>197300497.45030004</v>
      </c>
      <c r="H22" s="291">
        <f>F22+G22</f>
        <v>431155125.08029997</v>
      </c>
      <c r="J22"/>
      <c r="K22"/>
      <c r="L22"/>
      <c r="M22"/>
      <c r="N22"/>
      <c r="O22" s="478"/>
    </row>
    <row r="23" spans="1:15" ht="15.75">
      <c r="A23" s="133"/>
      <c r="B23" s="54" t="s">
        <v>132</v>
      </c>
      <c r="C23" s="290"/>
      <c r="D23" s="290"/>
      <c r="E23" s="279"/>
      <c r="F23" s="290"/>
      <c r="G23" s="290"/>
      <c r="H23" s="293"/>
      <c r="J23"/>
      <c r="K23"/>
      <c r="L23"/>
      <c r="M23"/>
      <c r="N23"/>
      <c r="O23" s="478"/>
    </row>
    <row r="24" spans="1:15" ht="15.75">
      <c r="A24" s="133">
        <v>7</v>
      </c>
      <c r="B24" s="56" t="s">
        <v>154</v>
      </c>
      <c r="C24" s="290">
        <v>46055974.060000002</v>
      </c>
      <c r="D24" s="290">
        <v>14744796.949999999</v>
      </c>
      <c r="E24" s="280">
        <f t="shared" si="0"/>
        <v>60800771.010000005</v>
      </c>
      <c r="F24" s="290">
        <v>37878238.039999999</v>
      </c>
      <c r="G24" s="290">
        <v>14543117.17</v>
      </c>
      <c r="H24" s="291">
        <f t="shared" si="1"/>
        <v>52421355.210000001</v>
      </c>
      <c r="J24"/>
      <c r="K24"/>
      <c r="L24"/>
      <c r="M24"/>
      <c r="N24"/>
      <c r="O24" s="478"/>
    </row>
    <row r="25" spans="1:15" ht="15.75">
      <c r="A25" s="133">
        <v>8</v>
      </c>
      <c r="B25" s="56" t="s">
        <v>155</v>
      </c>
      <c r="C25" s="290">
        <v>28892691.829999998</v>
      </c>
      <c r="D25" s="290">
        <v>43212964.579999998</v>
      </c>
      <c r="E25" s="280">
        <f t="shared" si="0"/>
        <v>72105656.409999996</v>
      </c>
      <c r="F25" s="290">
        <v>13545887.280000001</v>
      </c>
      <c r="G25" s="290">
        <v>43957781.260000005</v>
      </c>
      <c r="H25" s="291">
        <f t="shared" si="1"/>
        <v>57503668.540000007</v>
      </c>
      <c r="J25"/>
      <c r="K25"/>
      <c r="L25"/>
      <c r="M25"/>
      <c r="N25"/>
      <c r="O25" s="478"/>
    </row>
    <row r="26" spans="1:15" ht="15.75">
      <c r="A26" s="133">
        <v>9</v>
      </c>
      <c r="B26" s="56" t="s">
        <v>156</v>
      </c>
      <c r="C26" s="290">
        <v>2776328.02</v>
      </c>
      <c r="D26" s="290">
        <v>328010.63</v>
      </c>
      <c r="E26" s="280">
        <f t="shared" si="0"/>
        <v>3104338.65</v>
      </c>
      <c r="F26" s="290">
        <v>3630538.36</v>
      </c>
      <c r="G26" s="290">
        <v>1208792.7</v>
      </c>
      <c r="H26" s="291">
        <f t="shared" si="1"/>
        <v>4839331.0599999996</v>
      </c>
      <c r="J26"/>
      <c r="K26"/>
      <c r="L26"/>
      <c r="M26"/>
      <c r="N26"/>
      <c r="O26" s="478"/>
    </row>
    <row r="27" spans="1:15" ht="15.75">
      <c r="A27" s="133">
        <v>10</v>
      </c>
      <c r="B27" s="56" t="s">
        <v>157</v>
      </c>
      <c r="C27" s="290">
        <v>0</v>
      </c>
      <c r="D27" s="290">
        <v>0</v>
      </c>
      <c r="E27" s="280">
        <f t="shared" si="0"/>
        <v>0</v>
      </c>
      <c r="F27" s="290">
        <v>0</v>
      </c>
      <c r="G27" s="290">
        <v>0</v>
      </c>
      <c r="H27" s="291">
        <f t="shared" si="1"/>
        <v>0</v>
      </c>
      <c r="J27"/>
      <c r="K27"/>
      <c r="L27"/>
      <c r="M27"/>
      <c r="N27"/>
      <c r="O27" s="478"/>
    </row>
    <row r="28" spans="1:15" ht="15.75">
      <c r="A28" s="133">
        <v>11</v>
      </c>
      <c r="B28" s="56" t="s">
        <v>158</v>
      </c>
      <c r="C28" s="290">
        <v>44574663.060000002</v>
      </c>
      <c r="D28" s="290">
        <v>50088640.299999997</v>
      </c>
      <c r="E28" s="280">
        <f t="shared" si="0"/>
        <v>94663303.359999999</v>
      </c>
      <c r="F28" s="290">
        <v>32505288.02</v>
      </c>
      <c r="G28" s="290">
        <v>51610775.710000001</v>
      </c>
      <c r="H28" s="291">
        <f t="shared" si="1"/>
        <v>84116063.730000004</v>
      </c>
      <c r="J28"/>
      <c r="K28"/>
      <c r="L28"/>
      <c r="M28"/>
      <c r="N28"/>
      <c r="O28" s="478"/>
    </row>
    <row r="29" spans="1:15" ht="15.75">
      <c r="A29" s="133">
        <v>12</v>
      </c>
      <c r="B29" s="56" t="s">
        <v>159</v>
      </c>
      <c r="C29" s="290">
        <v>448933.6</v>
      </c>
      <c r="D29" s="290">
        <v>17.59</v>
      </c>
      <c r="E29" s="280">
        <f t="shared" si="0"/>
        <v>448951.19</v>
      </c>
      <c r="F29" s="290">
        <v>498624.57</v>
      </c>
      <c r="G29" s="290">
        <v>16.96</v>
      </c>
      <c r="H29" s="291">
        <f t="shared" si="1"/>
        <v>498641.53</v>
      </c>
      <c r="J29"/>
      <c r="K29"/>
      <c r="L29"/>
      <c r="M29"/>
      <c r="N29"/>
      <c r="O29" s="478"/>
    </row>
    <row r="30" spans="1:15" ht="15.75">
      <c r="A30" s="133">
        <v>13</v>
      </c>
      <c r="B30" s="59" t="s">
        <v>160</v>
      </c>
      <c r="C30" s="292">
        <f>SUM(C24:C29)</f>
        <v>122748590.56999999</v>
      </c>
      <c r="D30" s="292">
        <f>SUM(D24:D29)</f>
        <v>108374430.05000001</v>
      </c>
      <c r="E30" s="280">
        <f t="shared" si="0"/>
        <v>231123020.62</v>
      </c>
      <c r="F30" s="292">
        <f>SUM(F24:F29)</f>
        <v>88058576.269999996</v>
      </c>
      <c r="G30" s="292">
        <f>SUM(G24:G29)</f>
        <v>111320483.8</v>
      </c>
      <c r="H30" s="291">
        <f t="shared" si="1"/>
        <v>199379060.06999999</v>
      </c>
      <c r="J30"/>
      <c r="K30"/>
      <c r="L30"/>
      <c r="M30"/>
      <c r="N30"/>
      <c r="O30" s="478"/>
    </row>
    <row r="31" spans="1:15" ht="15.75">
      <c r="A31" s="133">
        <v>14</v>
      </c>
      <c r="B31" s="59" t="s">
        <v>161</v>
      </c>
      <c r="C31" s="292">
        <f>C22-C30</f>
        <v>201143945.13000005</v>
      </c>
      <c r="D31" s="292">
        <f>D22-D30</f>
        <v>104649495.82999998</v>
      </c>
      <c r="E31" s="280">
        <f t="shared" si="0"/>
        <v>305793440.96000004</v>
      </c>
      <c r="F31" s="292">
        <f>F22-F30</f>
        <v>145796051.35999995</v>
      </c>
      <c r="G31" s="292">
        <f>G22-G30</f>
        <v>85980013.650300041</v>
      </c>
      <c r="H31" s="291">
        <f t="shared" si="1"/>
        <v>231776065.01029998</v>
      </c>
      <c r="J31"/>
      <c r="K31"/>
      <c r="L31"/>
      <c r="M31"/>
      <c r="N31"/>
      <c r="O31" s="478"/>
    </row>
    <row r="32" spans="1:15">
      <c r="A32" s="133"/>
      <c r="B32" s="54"/>
      <c r="C32" s="294"/>
      <c r="D32" s="294"/>
      <c r="E32" s="294"/>
      <c r="F32" s="294"/>
      <c r="G32" s="294"/>
      <c r="H32" s="295"/>
      <c r="J32"/>
      <c r="K32"/>
      <c r="L32"/>
      <c r="M32"/>
      <c r="N32"/>
      <c r="O32" s="478"/>
    </row>
    <row r="33" spans="1:15" ht="15.75">
      <c r="A33" s="133"/>
      <c r="B33" s="54" t="s">
        <v>162</v>
      </c>
      <c r="C33" s="290"/>
      <c r="D33" s="290"/>
      <c r="E33" s="279"/>
      <c r="F33" s="290"/>
      <c r="G33" s="290"/>
      <c r="H33" s="293"/>
      <c r="J33"/>
      <c r="K33"/>
      <c r="L33"/>
      <c r="M33"/>
      <c r="N33"/>
      <c r="O33" s="478"/>
    </row>
    <row r="34" spans="1:15" ht="15.75">
      <c r="A34" s="133">
        <v>15</v>
      </c>
      <c r="B34" s="53" t="s">
        <v>133</v>
      </c>
      <c r="C34" s="296">
        <f>C35-C36</f>
        <v>92607554.659999996</v>
      </c>
      <c r="D34" s="296">
        <f>D35-D36</f>
        <v>6718740.1917000003</v>
      </c>
      <c r="E34" s="280">
        <f t="shared" si="0"/>
        <v>99326294.851699993</v>
      </c>
      <c r="F34" s="296">
        <f>F35-F36</f>
        <v>62353682.579999998</v>
      </c>
      <c r="G34" s="296">
        <f>G35-G36</f>
        <v>10579098.205699999</v>
      </c>
      <c r="H34" s="291">
        <f t="shared" si="1"/>
        <v>72932780.785699993</v>
      </c>
      <c r="J34"/>
      <c r="K34"/>
      <c r="L34"/>
      <c r="M34"/>
      <c r="N34"/>
      <c r="O34" s="478"/>
    </row>
    <row r="35" spans="1:15" ht="15.75">
      <c r="A35" s="133">
        <v>15.1</v>
      </c>
      <c r="B35" s="57" t="s">
        <v>163</v>
      </c>
      <c r="C35" s="290">
        <v>112795385.14</v>
      </c>
      <c r="D35" s="290">
        <v>31661803.131700002</v>
      </c>
      <c r="E35" s="280">
        <f t="shared" si="0"/>
        <v>144457188.27169999</v>
      </c>
      <c r="F35" s="290">
        <v>83223105.739999995</v>
      </c>
      <c r="G35" s="290">
        <v>29996885.635699999</v>
      </c>
      <c r="H35" s="291">
        <f t="shared" si="1"/>
        <v>113219991.3757</v>
      </c>
      <c r="J35"/>
      <c r="K35"/>
      <c r="L35"/>
      <c r="M35"/>
      <c r="N35"/>
      <c r="O35" s="478"/>
    </row>
    <row r="36" spans="1:15" ht="15.75">
      <c r="A36" s="133">
        <v>15.2</v>
      </c>
      <c r="B36" s="57" t="s">
        <v>164</v>
      </c>
      <c r="C36" s="290">
        <v>20187830.48</v>
      </c>
      <c r="D36" s="290">
        <v>24943062.940000001</v>
      </c>
      <c r="E36" s="280">
        <f t="shared" si="0"/>
        <v>45130893.420000002</v>
      </c>
      <c r="F36" s="290">
        <v>20869423.16</v>
      </c>
      <c r="G36" s="290">
        <v>19417787.43</v>
      </c>
      <c r="H36" s="291">
        <f t="shared" si="1"/>
        <v>40287210.590000004</v>
      </c>
      <c r="J36"/>
      <c r="K36"/>
      <c r="L36"/>
      <c r="M36"/>
      <c r="N36"/>
      <c r="O36" s="478"/>
    </row>
    <row r="37" spans="1:15" ht="15.75">
      <c r="A37" s="133">
        <v>16</v>
      </c>
      <c r="B37" s="56" t="s">
        <v>165</v>
      </c>
      <c r="C37" s="290">
        <v>0</v>
      </c>
      <c r="D37" s="290">
        <v>0</v>
      </c>
      <c r="E37" s="280">
        <f t="shared" si="0"/>
        <v>0</v>
      </c>
      <c r="F37" s="290">
        <v>0</v>
      </c>
      <c r="G37" s="290">
        <v>0</v>
      </c>
      <c r="H37" s="291">
        <f t="shared" si="1"/>
        <v>0</v>
      </c>
      <c r="J37"/>
      <c r="K37"/>
      <c r="L37"/>
      <c r="M37"/>
      <c r="N37"/>
      <c r="O37" s="478"/>
    </row>
    <row r="38" spans="1:15" ht="15.75">
      <c r="A38" s="133">
        <v>17</v>
      </c>
      <c r="B38" s="56" t="s">
        <v>166</v>
      </c>
      <c r="C38" s="290">
        <v>0</v>
      </c>
      <c r="D38" s="290">
        <v>0</v>
      </c>
      <c r="E38" s="280">
        <f t="shared" si="0"/>
        <v>0</v>
      </c>
      <c r="F38" s="290">
        <v>0</v>
      </c>
      <c r="G38" s="290">
        <v>0</v>
      </c>
      <c r="H38" s="291">
        <f t="shared" si="1"/>
        <v>0</v>
      </c>
      <c r="J38"/>
      <c r="K38"/>
      <c r="L38"/>
      <c r="M38"/>
      <c r="N38"/>
      <c r="O38" s="478"/>
    </row>
    <row r="39" spans="1:15" ht="15.75">
      <c r="A39" s="133">
        <v>18</v>
      </c>
      <c r="B39" s="56" t="s">
        <v>167</v>
      </c>
      <c r="C39" s="290">
        <v>397.37</v>
      </c>
      <c r="D39" s="290">
        <v>0</v>
      </c>
      <c r="E39" s="280">
        <f t="shared" si="0"/>
        <v>397.37</v>
      </c>
      <c r="F39" s="290">
        <v>-63845.06</v>
      </c>
      <c r="G39" s="290">
        <v>0</v>
      </c>
      <c r="H39" s="291">
        <f t="shared" si="1"/>
        <v>-63845.06</v>
      </c>
      <c r="J39"/>
      <c r="K39"/>
      <c r="L39"/>
      <c r="M39"/>
      <c r="N39"/>
      <c r="O39" s="478"/>
    </row>
    <row r="40" spans="1:15" ht="15.75">
      <c r="A40" s="133">
        <v>19</v>
      </c>
      <c r="B40" s="56" t="s">
        <v>168</v>
      </c>
      <c r="C40" s="290">
        <v>50977317.640000001</v>
      </c>
      <c r="D40" s="290">
        <v>0</v>
      </c>
      <c r="E40" s="280">
        <f t="shared" si="0"/>
        <v>50977317.640000001</v>
      </c>
      <c r="F40" s="290">
        <v>48405719.399999999</v>
      </c>
      <c r="G40" s="290">
        <v>0</v>
      </c>
      <c r="H40" s="291">
        <f t="shared" si="1"/>
        <v>48405719.399999999</v>
      </c>
      <c r="J40"/>
      <c r="K40"/>
      <c r="L40"/>
      <c r="M40"/>
      <c r="N40"/>
      <c r="O40" s="478"/>
    </row>
    <row r="41" spans="1:15" ht="15.75">
      <c r="A41" s="133">
        <v>20</v>
      </c>
      <c r="B41" s="56" t="s">
        <v>169</v>
      </c>
      <c r="C41" s="290">
        <v>-8041074.1399999997</v>
      </c>
      <c r="D41" s="290">
        <v>0</v>
      </c>
      <c r="E41" s="280">
        <f t="shared" si="0"/>
        <v>-8041074.1399999997</v>
      </c>
      <c r="F41" s="290">
        <v>-4995486.25</v>
      </c>
      <c r="G41" s="290">
        <v>0</v>
      </c>
      <c r="H41" s="291">
        <f t="shared" si="1"/>
        <v>-4995486.25</v>
      </c>
      <c r="J41"/>
      <c r="K41"/>
      <c r="L41"/>
      <c r="M41"/>
      <c r="N41"/>
      <c r="O41" s="478"/>
    </row>
    <row r="42" spans="1:15" ht="15.75">
      <c r="A42" s="133">
        <v>21</v>
      </c>
      <c r="B42" s="56" t="s">
        <v>170</v>
      </c>
      <c r="C42" s="290">
        <v>340127.32</v>
      </c>
      <c r="D42" s="290">
        <v>0</v>
      </c>
      <c r="E42" s="280">
        <f t="shared" si="0"/>
        <v>340127.32</v>
      </c>
      <c r="F42" s="290">
        <v>-2328137.08</v>
      </c>
      <c r="G42" s="290">
        <v>0</v>
      </c>
      <c r="H42" s="291">
        <f t="shared" si="1"/>
        <v>-2328137.08</v>
      </c>
      <c r="J42"/>
      <c r="K42"/>
      <c r="L42"/>
      <c r="M42"/>
      <c r="N42"/>
      <c r="O42" s="478"/>
    </row>
    <row r="43" spans="1:15" ht="15.75">
      <c r="A43" s="133">
        <v>22</v>
      </c>
      <c r="B43" s="56" t="s">
        <v>171</v>
      </c>
      <c r="C43" s="290">
        <v>3095677.51</v>
      </c>
      <c r="D43" s="290">
        <v>8901338.5199999996</v>
      </c>
      <c r="E43" s="280">
        <f t="shared" si="0"/>
        <v>11997016.029999999</v>
      </c>
      <c r="F43" s="290">
        <v>2261477.56</v>
      </c>
      <c r="G43" s="290">
        <v>7549018.96</v>
      </c>
      <c r="H43" s="291">
        <f t="shared" si="1"/>
        <v>9810496.5199999996</v>
      </c>
      <c r="J43"/>
      <c r="K43"/>
      <c r="L43"/>
      <c r="M43"/>
      <c r="N43"/>
      <c r="O43" s="478"/>
    </row>
    <row r="44" spans="1:15" ht="15.75">
      <c r="A44" s="133">
        <v>23</v>
      </c>
      <c r="B44" s="56" t="s">
        <v>172</v>
      </c>
      <c r="C44" s="290">
        <v>7828286.29</v>
      </c>
      <c r="D44" s="290">
        <v>1683082.52</v>
      </c>
      <c r="E44" s="280">
        <f t="shared" si="0"/>
        <v>9511368.8100000005</v>
      </c>
      <c r="F44" s="290">
        <v>10279246.99</v>
      </c>
      <c r="G44" s="290">
        <v>3525799.73</v>
      </c>
      <c r="H44" s="291">
        <f t="shared" si="1"/>
        <v>13805046.720000001</v>
      </c>
      <c r="J44"/>
      <c r="K44"/>
      <c r="L44"/>
      <c r="M44"/>
      <c r="N44"/>
      <c r="O44" s="478"/>
    </row>
    <row r="45" spans="1:15" ht="15.75">
      <c r="A45" s="133">
        <v>24</v>
      </c>
      <c r="B45" s="59" t="s">
        <v>173</v>
      </c>
      <c r="C45" s="292">
        <f>C34+C37+C38+C39+C40+C41+C42+C43+C44</f>
        <v>146808286.65000001</v>
      </c>
      <c r="D45" s="292">
        <f>D34+D37+D38+D39+D40+D41+D42+D43+D44</f>
        <v>17303161.231699999</v>
      </c>
      <c r="E45" s="280">
        <f t="shared" si="0"/>
        <v>164111447.88170001</v>
      </c>
      <c r="F45" s="292">
        <f>F34+F37+F38+F39+F40+F41+F42+F43+F44</f>
        <v>115912658.13999999</v>
      </c>
      <c r="G45" s="292">
        <f>G34+G37+G38+G39+G40+G41+G42+G43+G44</f>
        <v>21653916.8957</v>
      </c>
      <c r="H45" s="291">
        <f t="shared" si="1"/>
        <v>137566575.03569999</v>
      </c>
      <c r="J45"/>
      <c r="K45"/>
      <c r="L45"/>
      <c r="M45"/>
      <c r="N45"/>
      <c r="O45" s="478"/>
    </row>
    <row r="46" spans="1:15">
      <c r="A46" s="133"/>
      <c r="B46" s="54" t="s">
        <v>174</v>
      </c>
      <c r="C46" s="290"/>
      <c r="D46" s="290"/>
      <c r="E46" s="290"/>
      <c r="F46" s="290"/>
      <c r="G46" s="290"/>
      <c r="H46" s="297"/>
      <c r="J46"/>
      <c r="K46"/>
      <c r="L46"/>
      <c r="M46"/>
      <c r="N46"/>
      <c r="O46" s="478"/>
    </row>
    <row r="47" spans="1:15" ht="15.75">
      <c r="A47" s="133">
        <v>25</v>
      </c>
      <c r="B47" s="56" t="s">
        <v>175</v>
      </c>
      <c r="C47" s="290">
        <v>12026332.9</v>
      </c>
      <c r="D47" s="290">
        <v>2071215.97</v>
      </c>
      <c r="E47" s="280">
        <f t="shared" si="0"/>
        <v>14097548.870000001</v>
      </c>
      <c r="F47" s="290">
        <v>9603546.8699999992</v>
      </c>
      <c r="G47" s="290">
        <v>2689571.72</v>
      </c>
      <c r="H47" s="291">
        <f t="shared" si="1"/>
        <v>12293118.59</v>
      </c>
      <c r="J47"/>
      <c r="K47"/>
      <c r="L47"/>
      <c r="M47"/>
      <c r="N47"/>
      <c r="O47" s="478"/>
    </row>
    <row r="48" spans="1:15" ht="15.75">
      <c r="A48" s="133">
        <v>26</v>
      </c>
      <c r="B48" s="56" t="s">
        <v>176</v>
      </c>
      <c r="C48" s="290">
        <v>9912871.3300000001</v>
      </c>
      <c r="D48" s="290">
        <v>1969002.97</v>
      </c>
      <c r="E48" s="280">
        <f t="shared" si="0"/>
        <v>11881874.300000001</v>
      </c>
      <c r="F48" s="290">
        <v>8490658.3100000005</v>
      </c>
      <c r="G48" s="290">
        <v>10610255.68</v>
      </c>
      <c r="H48" s="291">
        <f t="shared" si="1"/>
        <v>19100913.990000002</v>
      </c>
      <c r="J48"/>
      <c r="K48"/>
      <c r="L48"/>
      <c r="M48"/>
      <c r="N48"/>
      <c r="O48" s="478"/>
    </row>
    <row r="49" spans="1:15" ht="15.75">
      <c r="A49" s="133">
        <v>27</v>
      </c>
      <c r="B49" s="56" t="s">
        <v>177</v>
      </c>
      <c r="C49" s="290">
        <v>101252274.53</v>
      </c>
      <c r="D49" s="290">
        <v>0</v>
      </c>
      <c r="E49" s="280">
        <f t="shared" si="0"/>
        <v>101252274.53</v>
      </c>
      <c r="F49" s="290">
        <v>98144546.900000006</v>
      </c>
      <c r="G49" s="290">
        <v>0</v>
      </c>
      <c r="H49" s="291">
        <f t="shared" si="1"/>
        <v>98144546.900000006</v>
      </c>
      <c r="J49"/>
      <c r="K49"/>
      <c r="L49"/>
      <c r="M49"/>
      <c r="N49"/>
      <c r="O49" s="478"/>
    </row>
    <row r="50" spans="1:15" ht="15.75">
      <c r="A50" s="133">
        <v>28</v>
      </c>
      <c r="B50" s="56" t="s">
        <v>312</v>
      </c>
      <c r="C50" s="290">
        <v>2047398.52</v>
      </c>
      <c r="D50" s="290">
        <v>0</v>
      </c>
      <c r="E50" s="280">
        <f t="shared" si="0"/>
        <v>2047398.52</v>
      </c>
      <c r="F50" s="290">
        <v>2094182.52</v>
      </c>
      <c r="G50" s="290">
        <v>0</v>
      </c>
      <c r="H50" s="291">
        <f t="shared" si="1"/>
        <v>2094182.52</v>
      </c>
      <c r="J50"/>
      <c r="K50"/>
      <c r="L50"/>
      <c r="M50"/>
      <c r="N50"/>
      <c r="O50" s="478"/>
    </row>
    <row r="51" spans="1:15" ht="15.75">
      <c r="A51" s="133">
        <v>29</v>
      </c>
      <c r="B51" s="56" t="s">
        <v>178</v>
      </c>
      <c r="C51" s="290">
        <v>18482370.719999999</v>
      </c>
      <c r="D51" s="290">
        <v>0</v>
      </c>
      <c r="E51" s="280">
        <f t="shared" si="0"/>
        <v>18482370.719999999</v>
      </c>
      <c r="F51" s="290">
        <v>15310677.130000001</v>
      </c>
      <c r="G51" s="290">
        <v>0</v>
      </c>
      <c r="H51" s="291">
        <f t="shared" si="1"/>
        <v>15310677.130000001</v>
      </c>
      <c r="J51"/>
      <c r="K51"/>
      <c r="L51"/>
      <c r="M51"/>
      <c r="N51"/>
      <c r="O51" s="478"/>
    </row>
    <row r="52" spans="1:15" ht="15.75">
      <c r="A52" s="133">
        <v>30</v>
      </c>
      <c r="B52" s="56" t="s">
        <v>179</v>
      </c>
      <c r="C52" s="290">
        <v>28689447.91</v>
      </c>
      <c r="D52" s="290">
        <v>175074.87</v>
      </c>
      <c r="E52" s="280">
        <f t="shared" si="0"/>
        <v>28864522.780000001</v>
      </c>
      <c r="F52" s="290">
        <v>22171000.280000001</v>
      </c>
      <c r="G52" s="290">
        <v>510714.02</v>
      </c>
      <c r="H52" s="291">
        <f t="shared" si="1"/>
        <v>22681714.300000001</v>
      </c>
      <c r="J52"/>
      <c r="K52"/>
      <c r="L52"/>
      <c r="M52"/>
      <c r="N52"/>
      <c r="O52" s="478"/>
    </row>
    <row r="53" spans="1:15" ht="15.75">
      <c r="A53" s="133">
        <v>31</v>
      </c>
      <c r="B53" s="59" t="s">
        <v>180</v>
      </c>
      <c r="C53" s="292">
        <f>C47+C48+C49+C50+C51+C52</f>
        <v>172410695.91</v>
      </c>
      <c r="D53" s="292">
        <f>D47+D48+D49+D50+D51+D52</f>
        <v>4215293.8099999996</v>
      </c>
      <c r="E53" s="280">
        <f t="shared" si="0"/>
        <v>176625989.72</v>
      </c>
      <c r="F53" s="292">
        <f>F47+F48+F49+F50+F51+F52</f>
        <v>155814612.00999999</v>
      </c>
      <c r="G53" s="292">
        <f>G47+G48+G49+G50+G51+G52</f>
        <v>13810541.42</v>
      </c>
      <c r="H53" s="291">
        <f t="shared" si="1"/>
        <v>169625153.42999998</v>
      </c>
      <c r="J53"/>
      <c r="K53"/>
      <c r="L53"/>
      <c r="M53"/>
      <c r="N53"/>
      <c r="O53" s="478"/>
    </row>
    <row r="54" spans="1:15" ht="15.75">
      <c r="A54" s="133">
        <v>32</v>
      </c>
      <c r="B54" s="59" t="s">
        <v>181</v>
      </c>
      <c r="C54" s="292">
        <f>C45-C53</f>
        <v>-25602409.25999999</v>
      </c>
      <c r="D54" s="292">
        <f>D45-D53</f>
        <v>13087867.421700001</v>
      </c>
      <c r="E54" s="280">
        <f t="shared" si="0"/>
        <v>-12514541.83829999</v>
      </c>
      <c r="F54" s="292">
        <f>F45-F53</f>
        <v>-39901953.870000005</v>
      </c>
      <c r="G54" s="292">
        <f>G45-G53</f>
        <v>7843375.4757000003</v>
      </c>
      <c r="H54" s="291">
        <f t="shared" si="1"/>
        <v>-32058578.394300006</v>
      </c>
      <c r="J54"/>
      <c r="K54"/>
      <c r="L54"/>
      <c r="M54"/>
      <c r="N54"/>
      <c r="O54" s="478"/>
    </row>
    <row r="55" spans="1:15">
      <c r="A55" s="133"/>
      <c r="B55" s="54"/>
      <c r="C55" s="294"/>
      <c r="D55" s="294"/>
      <c r="E55" s="294"/>
      <c r="F55" s="294"/>
      <c r="G55" s="294"/>
      <c r="H55" s="295"/>
      <c r="J55"/>
      <c r="K55"/>
      <c r="L55"/>
      <c r="M55"/>
      <c r="N55"/>
      <c r="O55" s="478"/>
    </row>
    <row r="56" spans="1:15" ht="15.75">
      <c r="A56" s="133">
        <v>33</v>
      </c>
      <c r="B56" s="59" t="s">
        <v>182</v>
      </c>
      <c r="C56" s="292">
        <f>C31+C54</f>
        <v>175541535.87000006</v>
      </c>
      <c r="D56" s="292">
        <f>D31+D54</f>
        <v>117737363.25169998</v>
      </c>
      <c r="E56" s="280">
        <f t="shared" si="0"/>
        <v>293278899.12170005</v>
      </c>
      <c r="F56" s="292">
        <f>F31+F54</f>
        <v>105894097.48999995</v>
      </c>
      <c r="G56" s="292">
        <f>G31+G54</f>
        <v>93823389.126000047</v>
      </c>
      <c r="H56" s="291">
        <f t="shared" si="1"/>
        <v>199717486.616</v>
      </c>
      <c r="J56"/>
      <c r="K56"/>
      <c r="L56"/>
      <c r="M56"/>
      <c r="N56"/>
      <c r="O56" s="478"/>
    </row>
    <row r="57" spans="1:15">
      <c r="A57" s="133"/>
      <c r="B57" s="54"/>
      <c r="C57" s="294"/>
      <c r="D57" s="294"/>
      <c r="E57" s="294"/>
      <c r="F57" s="294"/>
      <c r="G57" s="294"/>
      <c r="H57" s="295"/>
      <c r="J57"/>
      <c r="K57"/>
      <c r="L57"/>
      <c r="M57"/>
      <c r="N57"/>
      <c r="O57" s="478"/>
    </row>
    <row r="58" spans="1:15" ht="15.75">
      <c r="A58" s="133">
        <v>34</v>
      </c>
      <c r="B58" s="56" t="s">
        <v>183</v>
      </c>
      <c r="C58" s="290">
        <v>62901212.972912639</v>
      </c>
      <c r="D58" s="290">
        <v>0</v>
      </c>
      <c r="E58" s="280">
        <f t="shared" si="0"/>
        <v>62901212.972912639</v>
      </c>
      <c r="F58" s="290">
        <v>27506346.170000002</v>
      </c>
      <c r="G58" s="290">
        <v>0</v>
      </c>
      <c r="H58" s="291">
        <f t="shared" si="1"/>
        <v>27506346.170000002</v>
      </c>
      <c r="J58"/>
      <c r="K58"/>
      <c r="L58"/>
      <c r="M58"/>
      <c r="N58"/>
      <c r="O58" s="478"/>
    </row>
    <row r="59" spans="1:15" s="210" customFormat="1" ht="15.75">
      <c r="A59" s="133">
        <v>35</v>
      </c>
      <c r="B59" s="53" t="s">
        <v>184</v>
      </c>
      <c r="C59" s="298">
        <v>-27491.62</v>
      </c>
      <c r="D59" s="298">
        <v>0</v>
      </c>
      <c r="E59" s="299">
        <f t="shared" si="0"/>
        <v>-27491.62</v>
      </c>
      <c r="F59" s="300">
        <v>0</v>
      </c>
      <c r="G59" s="300">
        <v>0</v>
      </c>
      <c r="H59" s="301">
        <f t="shared" si="1"/>
        <v>0</v>
      </c>
      <c r="I59"/>
      <c r="J59"/>
      <c r="K59"/>
      <c r="L59"/>
      <c r="M59"/>
      <c r="N59"/>
      <c r="O59" s="478"/>
    </row>
    <row r="60" spans="1:15" ht="15.75">
      <c r="A60" s="133">
        <v>36</v>
      </c>
      <c r="B60" s="56" t="s">
        <v>185</v>
      </c>
      <c r="C60" s="290">
        <v>9451880.2599999998</v>
      </c>
      <c r="D60" s="290">
        <v>0</v>
      </c>
      <c r="E60" s="280">
        <f t="shared" si="0"/>
        <v>9451880.2599999998</v>
      </c>
      <c r="F60" s="290">
        <v>7788696.0899999999</v>
      </c>
      <c r="G60" s="290">
        <v>0</v>
      </c>
      <c r="H60" s="291">
        <f t="shared" si="1"/>
        <v>7788696.0899999999</v>
      </c>
      <c r="J60"/>
      <c r="K60"/>
      <c r="L60"/>
      <c r="M60"/>
      <c r="N60"/>
      <c r="O60" s="478"/>
    </row>
    <row r="61" spans="1:15" ht="15.75">
      <c r="A61" s="133">
        <v>37</v>
      </c>
      <c r="B61" s="59" t="s">
        <v>186</v>
      </c>
      <c r="C61" s="292">
        <f>C58+C59+C60</f>
        <v>72325601.61291264</v>
      </c>
      <c r="D61" s="292">
        <f>D58+D59+D60</f>
        <v>0</v>
      </c>
      <c r="E61" s="280">
        <f t="shared" si="0"/>
        <v>72325601.61291264</v>
      </c>
      <c r="F61" s="292">
        <f>F58+F59+F60</f>
        <v>35295042.260000005</v>
      </c>
      <c r="G61" s="292">
        <f>G58+G59+G60</f>
        <v>0</v>
      </c>
      <c r="H61" s="291">
        <f t="shared" si="1"/>
        <v>35295042.260000005</v>
      </c>
      <c r="J61"/>
      <c r="K61"/>
      <c r="L61"/>
      <c r="M61"/>
      <c r="N61"/>
      <c r="O61" s="478"/>
    </row>
    <row r="62" spans="1:15">
      <c r="A62" s="133"/>
      <c r="B62" s="60"/>
      <c r="C62" s="290"/>
      <c r="D62" s="290"/>
      <c r="E62" s="290"/>
      <c r="F62" s="290"/>
      <c r="G62" s="290"/>
      <c r="H62" s="297"/>
      <c r="J62"/>
      <c r="K62"/>
      <c r="L62"/>
      <c r="M62"/>
      <c r="N62"/>
      <c r="O62" s="478"/>
    </row>
    <row r="63" spans="1:15" ht="15.75">
      <c r="A63" s="133">
        <v>38</v>
      </c>
      <c r="B63" s="61" t="s">
        <v>313</v>
      </c>
      <c r="C63" s="292">
        <f>C56-C61</f>
        <v>103215934.25708742</v>
      </c>
      <c r="D63" s="292">
        <f>D56-D61</f>
        <v>117737363.25169998</v>
      </c>
      <c r="E63" s="280">
        <f t="shared" si="0"/>
        <v>220953297.50878739</v>
      </c>
      <c r="F63" s="292">
        <f>F56-F61</f>
        <v>70599055.229999945</v>
      </c>
      <c r="G63" s="292">
        <f>G56-G61</f>
        <v>93823389.126000047</v>
      </c>
      <c r="H63" s="291">
        <f t="shared" si="1"/>
        <v>164422444.35600001</v>
      </c>
      <c r="J63"/>
      <c r="K63"/>
      <c r="L63"/>
      <c r="M63"/>
      <c r="N63"/>
      <c r="O63" s="478"/>
    </row>
    <row r="64" spans="1:15" ht="15.75">
      <c r="A64" s="131">
        <v>39</v>
      </c>
      <c r="B64" s="56" t="s">
        <v>187</v>
      </c>
      <c r="C64" s="302">
        <v>37974122.310000002</v>
      </c>
      <c r="D64" s="302">
        <v>0</v>
      </c>
      <c r="E64" s="280">
        <f t="shared" si="0"/>
        <v>37974122.310000002</v>
      </c>
      <c r="F64" s="302">
        <v>15022383.970000001</v>
      </c>
      <c r="G64" s="302">
        <v>0</v>
      </c>
      <c r="H64" s="291">
        <f t="shared" si="1"/>
        <v>15022383.970000001</v>
      </c>
      <c r="J64"/>
      <c r="K64"/>
      <c r="L64"/>
      <c r="M64"/>
      <c r="N64"/>
      <c r="O64" s="478"/>
    </row>
    <row r="65" spans="1:15" ht="15.75">
      <c r="A65" s="133">
        <v>40</v>
      </c>
      <c r="B65" s="59" t="s">
        <v>188</v>
      </c>
      <c r="C65" s="292">
        <f>C63-C64</f>
        <v>65241811.947087422</v>
      </c>
      <c r="D65" s="292">
        <f>D63-D64</f>
        <v>117737363.25169998</v>
      </c>
      <c r="E65" s="280">
        <f t="shared" si="0"/>
        <v>182979175.19878739</v>
      </c>
      <c r="F65" s="292">
        <f>F63-F64</f>
        <v>55576671.259999946</v>
      </c>
      <c r="G65" s="292">
        <f>G63-G64</f>
        <v>93823389.126000047</v>
      </c>
      <c r="H65" s="291">
        <f t="shared" si="1"/>
        <v>149400060.38599998</v>
      </c>
      <c r="J65"/>
      <c r="K65"/>
      <c r="L65"/>
      <c r="M65"/>
      <c r="N65"/>
      <c r="O65" s="478"/>
    </row>
    <row r="66" spans="1:15" ht="15.75">
      <c r="A66" s="131">
        <v>41</v>
      </c>
      <c r="B66" s="56" t="s">
        <v>189</v>
      </c>
      <c r="C66" s="302">
        <v>0</v>
      </c>
      <c r="D66" s="302">
        <v>0</v>
      </c>
      <c r="E66" s="280">
        <f t="shared" si="0"/>
        <v>0</v>
      </c>
      <c r="F66" s="302">
        <v>78023.34</v>
      </c>
      <c r="G66" s="302">
        <v>0</v>
      </c>
      <c r="H66" s="291">
        <f t="shared" si="1"/>
        <v>78023.34</v>
      </c>
      <c r="J66"/>
      <c r="K66"/>
      <c r="L66"/>
      <c r="M66"/>
      <c r="N66"/>
      <c r="O66" s="478"/>
    </row>
    <row r="67" spans="1:15" ht="16.5" thickBot="1">
      <c r="A67" s="135">
        <v>42</v>
      </c>
      <c r="B67" s="136" t="s">
        <v>190</v>
      </c>
      <c r="C67" s="303">
        <f>C65+C66</f>
        <v>65241811.947087422</v>
      </c>
      <c r="D67" s="303">
        <f>D65+D66</f>
        <v>117737363.25169998</v>
      </c>
      <c r="E67" s="288">
        <f t="shared" si="0"/>
        <v>182979175.19878739</v>
      </c>
      <c r="F67" s="303">
        <f>F65+F66</f>
        <v>55654694.599999949</v>
      </c>
      <c r="G67" s="303">
        <f>G65+G66</f>
        <v>93823389.126000047</v>
      </c>
      <c r="H67" s="304">
        <f t="shared" si="1"/>
        <v>149478083.72600001</v>
      </c>
      <c r="J67"/>
      <c r="K67"/>
      <c r="L67"/>
      <c r="M67"/>
      <c r="N67"/>
      <c r="O67" s="478"/>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M53"/>
  <sheetViews>
    <sheetView topLeftCell="B1" zoomScaleNormal="100" workbookViewId="0">
      <selection activeCell="H18" sqref="H18"/>
    </sheetView>
  </sheetViews>
  <sheetFormatPr defaultRowHeight="15"/>
  <cols>
    <col min="1" max="1" width="9.5703125" bestFit="1" customWidth="1"/>
    <col min="2" max="2" width="72.28515625" customWidth="1"/>
    <col min="3" max="3" width="14.85546875" bestFit="1" customWidth="1"/>
    <col min="4" max="4" width="16" bestFit="1" customWidth="1"/>
    <col min="5" max="5" width="13.85546875" bestFit="1" customWidth="1"/>
    <col min="6" max="6" width="14.85546875" bestFit="1" customWidth="1"/>
    <col min="7" max="7" width="16" bestFit="1" customWidth="1"/>
    <col min="8" max="8" width="13.85546875" bestFit="1" customWidth="1"/>
  </cols>
  <sheetData>
    <row r="1" spans="1:8">
      <c r="A1" s="2" t="s">
        <v>231</v>
      </c>
      <c r="B1" t="s">
        <v>881</v>
      </c>
    </row>
    <row r="2" spans="1:8">
      <c r="A2" s="2" t="s">
        <v>232</v>
      </c>
      <c r="B2" s="484">
        <f>'1. key ratios'!B2</f>
        <v>43281</v>
      </c>
    </row>
    <row r="3" spans="1:8">
      <c r="A3" s="2"/>
    </row>
    <row r="4" spans="1:8" ht="16.5" thickBot="1">
      <c r="A4" s="2" t="s">
        <v>653</v>
      </c>
      <c r="B4" s="2"/>
      <c r="C4" s="221"/>
      <c r="D4" s="221"/>
      <c r="E4" s="221"/>
      <c r="F4" s="222"/>
      <c r="G4" s="222"/>
      <c r="H4" s="223" t="s">
        <v>135</v>
      </c>
    </row>
    <row r="5" spans="1:8" ht="15.75">
      <c r="A5" s="523" t="s">
        <v>32</v>
      </c>
      <c r="B5" s="525" t="s">
        <v>286</v>
      </c>
      <c r="C5" s="527" t="s">
        <v>237</v>
      </c>
      <c r="D5" s="527"/>
      <c r="E5" s="527"/>
      <c r="F5" s="527" t="s">
        <v>238</v>
      </c>
      <c r="G5" s="527"/>
      <c r="H5" s="528"/>
    </row>
    <row r="6" spans="1:8">
      <c r="A6" s="524"/>
      <c r="B6" s="526"/>
      <c r="C6" s="41" t="s">
        <v>33</v>
      </c>
      <c r="D6" s="41" t="s">
        <v>136</v>
      </c>
      <c r="E6" s="41" t="s">
        <v>74</v>
      </c>
      <c r="F6" s="41" t="s">
        <v>33</v>
      </c>
      <c r="G6" s="41" t="s">
        <v>136</v>
      </c>
      <c r="H6" s="42" t="s">
        <v>74</v>
      </c>
    </row>
    <row r="7" spans="1:8" s="3" customFormat="1" ht="15.75">
      <c r="A7" s="224">
        <v>1</v>
      </c>
      <c r="B7" s="225" t="s">
        <v>792</v>
      </c>
      <c r="C7" s="514">
        <f>SUM(C8:C11)</f>
        <v>652643622.73000002</v>
      </c>
      <c r="D7" s="514">
        <f>SUM(D8:D11)</f>
        <v>1106736602.4499795</v>
      </c>
      <c r="E7" s="305">
        <f>C7+D7</f>
        <v>1759380225.1799796</v>
      </c>
      <c r="F7" s="514">
        <f>SUM(F8:F11)</f>
        <v>512318999.94999999</v>
      </c>
      <c r="G7" s="514">
        <f>SUM(G8:G11)</f>
        <v>770158094.02922404</v>
      </c>
      <c r="H7" s="283">
        <f t="shared" ref="H7:H53" si="0">F7+G7</f>
        <v>1282477093.979224</v>
      </c>
    </row>
    <row r="8" spans="1:8" s="3" customFormat="1" ht="15.75">
      <c r="A8" s="224">
        <v>1.1000000000000001</v>
      </c>
      <c r="B8" s="226" t="s">
        <v>317</v>
      </c>
      <c r="C8" s="282">
        <v>280411178.02999997</v>
      </c>
      <c r="D8" s="282">
        <v>558293597.67289996</v>
      </c>
      <c r="E8" s="305">
        <f t="shared" ref="E8:E53" si="1">C8+D8</f>
        <v>838704775.70289993</v>
      </c>
      <c r="F8" s="282">
        <v>181063425.19</v>
      </c>
      <c r="G8" s="282">
        <v>398959026.99229997</v>
      </c>
      <c r="H8" s="283">
        <f t="shared" si="0"/>
        <v>580022452.18229997</v>
      </c>
    </row>
    <row r="9" spans="1:8" s="3" customFormat="1" ht="15.75">
      <c r="A9" s="224">
        <v>1.2</v>
      </c>
      <c r="B9" s="226" t="s">
        <v>318</v>
      </c>
      <c r="C9" s="282">
        <v>0</v>
      </c>
      <c r="D9" s="282">
        <v>94480176.521657035</v>
      </c>
      <c r="E9" s="305">
        <f t="shared" si="1"/>
        <v>94480176.521657035</v>
      </c>
      <c r="F9" s="282">
        <v>0</v>
      </c>
      <c r="G9" s="282">
        <v>81638642.727512002</v>
      </c>
      <c r="H9" s="283">
        <f t="shared" si="0"/>
        <v>81638642.727512002</v>
      </c>
    </row>
    <row r="10" spans="1:8" s="3" customFormat="1" ht="15.75">
      <c r="A10" s="224">
        <v>1.3</v>
      </c>
      <c r="B10" s="226" t="s">
        <v>319</v>
      </c>
      <c r="C10" s="282">
        <v>372232444.69999999</v>
      </c>
      <c r="D10" s="282">
        <v>423679937.6187228</v>
      </c>
      <c r="E10" s="305">
        <f t="shared" si="1"/>
        <v>795912382.31872272</v>
      </c>
      <c r="F10" s="282">
        <v>331255574.75999999</v>
      </c>
      <c r="G10" s="282">
        <v>259563133.09951201</v>
      </c>
      <c r="H10" s="283">
        <f t="shared" si="0"/>
        <v>590818707.85951197</v>
      </c>
    </row>
    <row r="11" spans="1:8" s="3" customFormat="1" ht="15.75">
      <c r="A11" s="224">
        <v>1.4</v>
      </c>
      <c r="B11" s="226" t="s">
        <v>320</v>
      </c>
      <c r="C11" s="282">
        <v>0</v>
      </c>
      <c r="D11" s="282">
        <v>30282890.636700001</v>
      </c>
      <c r="E11" s="305">
        <f t="shared" si="1"/>
        <v>30282890.636700001</v>
      </c>
      <c r="F11" s="282">
        <v>0</v>
      </c>
      <c r="G11" s="282">
        <v>29997291.209899999</v>
      </c>
      <c r="H11" s="283">
        <f t="shared" si="0"/>
        <v>29997291.209899999</v>
      </c>
    </row>
    <row r="12" spans="1:8" s="3" customFormat="1" ht="29.25" customHeight="1">
      <c r="A12" s="224">
        <v>2</v>
      </c>
      <c r="B12" s="225" t="s">
        <v>321</v>
      </c>
      <c r="C12" s="514">
        <v>0</v>
      </c>
      <c r="D12" s="514">
        <v>0</v>
      </c>
      <c r="E12" s="305">
        <f t="shared" si="1"/>
        <v>0</v>
      </c>
      <c r="F12" s="282">
        <v>0</v>
      </c>
      <c r="G12" s="282">
        <v>112147461.6768</v>
      </c>
      <c r="H12" s="283">
        <f t="shared" si="0"/>
        <v>112147461.6768</v>
      </c>
    </row>
    <row r="13" spans="1:8" s="3" customFormat="1" ht="25.5">
      <c r="A13" s="224">
        <v>3</v>
      </c>
      <c r="B13" s="225" t="s">
        <v>322</v>
      </c>
      <c r="C13" s="514">
        <f>SUM(C14:C15)</f>
        <v>241229819.91999999</v>
      </c>
      <c r="D13" s="514">
        <f>SUM(D14:D15)</f>
        <v>0</v>
      </c>
      <c r="E13" s="305">
        <f t="shared" si="1"/>
        <v>241229819.91999999</v>
      </c>
      <c r="F13" s="514">
        <f>SUM(F14:F15)</f>
        <v>240000773</v>
      </c>
      <c r="G13" s="514">
        <f>SUM(G14:G15)</f>
        <v>0</v>
      </c>
      <c r="H13" s="283">
        <f t="shared" si="0"/>
        <v>240000773</v>
      </c>
    </row>
    <row r="14" spans="1:8" s="3" customFormat="1" ht="15.75">
      <c r="A14" s="224">
        <v>3.1</v>
      </c>
      <c r="B14" s="226" t="s">
        <v>323</v>
      </c>
      <c r="C14" s="282">
        <v>241229819.91999999</v>
      </c>
      <c r="D14" s="282">
        <v>0</v>
      </c>
      <c r="E14" s="305">
        <f t="shared" si="1"/>
        <v>241229819.91999999</v>
      </c>
      <c r="F14" s="282">
        <v>240000773</v>
      </c>
      <c r="G14" s="282">
        <v>0</v>
      </c>
      <c r="H14" s="283">
        <f t="shared" si="0"/>
        <v>240000773</v>
      </c>
    </row>
    <row r="15" spans="1:8" s="3" customFormat="1" ht="15.75">
      <c r="A15" s="224">
        <v>3.2</v>
      </c>
      <c r="B15" s="226" t="s">
        <v>324</v>
      </c>
      <c r="C15" s="282">
        <v>0</v>
      </c>
      <c r="D15" s="282">
        <v>0</v>
      </c>
      <c r="E15" s="305">
        <f t="shared" si="1"/>
        <v>0</v>
      </c>
      <c r="F15" s="282">
        <v>0</v>
      </c>
      <c r="G15" s="282">
        <v>0</v>
      </c>
      <c r="H15" s="283">
        <f t="shared" si="0"/>
        <v>0</v>
      </c>
    </row>
    <row r="16" spans="1:8" s="3" customFormat="1" ht="15.75">
      <c r="A16" s="224">
        <v>4</v>
      </c>
      <c r="B16" s="225" t="s">
        <v>325</v>
      </c>
      <c r="C16" s="514">
        <f>SUM(C17:C18)</f>
        <v>1667538083.2475901</v>
      </c>
      <c r="D16" s="514">
        <f>SUM(D17:D18)</f>
        <v>3819481065.5588589</v>
      </c>
      <c r="E16" s="305">
        <f t="shared" si="1"/>
        <v>5487019148.8064489</v>
      </c>
      <c r="F16" s="514">
        <f>SUM(F17:F18)</f>
        <v>1281621484.73329</v>
      </c>
      <c r="G16" s="514">
        <f>SUM(G17:G18)</f>
        <v>3194123724.1426749</v>
      </c>
      <c r="H16" s="283">
        <f t="shared" si="0"/>
        <v>4475745208.8759651</v>
      </c>
    </row>
    <row r="17" spans="1:13" s="3" customFormat="1" ht="15.75">
      <c r="A17" s="224">
        <v>4.0999999999999996</v>
      </c>
      <c r="B17" s="226" t="s">
        <v>326</v>
      </c>
      <c r="C17" s="282">
        <v>1583060158.09759</v>
      </c>
      <c r="D17" s="282">
        <v>3671883755.8415799</v>
      </c>
      <c r="E17" s="305">
        <f t="shared" si="1"/>
        <v>5254943913.9391699</v>
      </c>
      <c r="F17" s="282">
        <v>1219540598.0952001</v>
      </c>
      <c r="G17" s="282">
        <v>3069197848.4763098</v>
      </c>
      <c r="H17" s="283">
        <f t="shared" si="0"/>
        <v>4288738446.5715098</v>
      </c>
    </row>
    <row r="18" spans="1:13" s="3" customFormat="1" ht="15.75">
      <c r="A18" s="224">
        <v>4.2</v>
      </c>
      <c r="B18" s="226" t="s">
        <v>327</v>
      </c>
      <c r="C18" s="282">
        <v>84477925.150000006</v>
      </c>
      <c r="D18" s="282">
        <v>147597309.71727899</v>
      </c>
      <c r="E18" s="305">
        <f t="shared" si="1"/>
        <v>232075234.86727899</v>
      </c>
      <c r="F18" s="282">
        <v>62080886.63809</v>
      </c>
      <c r="G18" s="282">
        <v>124925875.666365</v>
      </c>
      <c r="H18" s="283">
        <f t="shared" si="0"/>
        <v>187006762.30445498</v>
      </c>
    </row>
    <row r="19" spans="1:13" s="3" customFormat="1" ht="25.5">
      <c r="A19" s="224">
        <v>5</v>
      </c>
      <c r="B19" s="225" t="s">
        <v>328</v>
      </c>
      <c r="C19" s="514">
        <f>SUM(C20:C22,C28:C31)</f>
        <v>5648113344.9622288</v>
      </c>
      <c r="D19" s="514">
        <f>SUM(D20:D22,D28:D31)</f>
        <v>11846614197.581924</v>
      </c>
      <c r="E19" s="305">
        <f t="shared" si="1"/>
        <v>17494727542.544151</v>
      </c>
      <c r="F19" s="514">
        <f>SUM(F20:F22,F28:F31)</f>
        <v>4312498027.7858276</v>
      </c>
      <c r="G19" s="514">
        <f>SUM(G20:G22,G28:G31)</f>
        <v>10636770254.614388</v>
      </c>
      <c r="H19" s="283">
        <f t="shared" si="0"/>
        <v>14949268282.400215</v>
      </c>
    </row>
    <row r="20" spans="1:13" s="3" customFormat="1" ht="15.75">
      <c r="A20" s="224">
        <v>5.0999999999999996</v>
      </c>
      <c r="B20" s="226" t="s">
        <v>329</v>
      </c>
      <c r="C20" s="282">
        <v>92284821.042658001</v>
      </c>
      <c r="D20" s="282">
        <v>231769400.13227201</v>
      </c>
      <c r="E20" s="305">
        <f t="shared" si="1"/>
        <v>324054221.17492998</v>
      </c>
      <c r="F20" s="282">
        <v>98067535.636687994</v>
      </c>
      <c r="G20" s="282">
        <v>200231928.303271</v>
      </c>
      <c r="H20" s="283">
        <f t="shared" si="0"/>
        <v>298299463.93995899</v>
      </c>
    </row>
    <row r="21" spans="1:13" s="3" customFormat="1" ht="15.75">
      <c r="A21" s="224">
        <v>5.2</v>
      </c>
      <c r="B21" s="226" t="s">
        <v>330</v>
      </c>
      <c r="C21" s="282">
        <v>223983448.857968</v>
      </c>
      <c r="D21" s="282">
        <v>119249926.386547</v>
      </c>
      <c r="E21" s="305">
        <f t="shared" si="1"/>
        <v>343233375.244515</v>
      </c>
      <c r="F21" s="282">
        <v>168582271.44235101</v>
      </c>
      <c r="G21" s="282">
        <v>183188903.24053201</v>
      </c>
      <c r="H21" s="283">
        <f t="shared" si="0"/>
        <v>351771174.68288302</v>
      </c>
    </row>
    <row r="22" spans="1:13" s="3" customFormat="1" ht="15.75">
      <c r="A22" s="224">
        <v>5.3</v>
      </c>
      <c r="B22" s="226" t="s">
        <v>331</v>
      </c>
      <c r="C22" s="514">
        <f>SUM(C23:C27)</f>
        <v>3900946873.188868</v>
      </c>
      <c r="D22" s="514">
        <f>SUM(D23:D27)</f>
        <v>9344087145.6356506</v>
      </c>
      <c r="E22" s="305">
        <f t="shared" si="1"/>
        <v>13245034018.824518</v>
      </c>
      <c r="F22" s="514">
        <f>SUM(F23:F27)</f>
        <v>3116416257.027411</v>
      </c>
      <c r="G22" s="514">
        <f>SUM(G23:G27)</f>
        <v>8472835584.1804562</v>
      </c>
      <c r="H22" s="283">
        <f t="shared" si="0"/>
        <v>11589251841.207867</v>
      </c>
      <c r="M22" s="516"/>
    </row>
    <row r="23" spans="1:13" s="3" customFormat="1" ht="15.75">
      <c r="A23" s="224" t="s">
        <v>332</v>
      </c>
      <c r="B23" s="227" t="s">
        <v>333</v>
      </c>
      <c r="C23" s="282">
        <v>2246346917.5796599</v>
      </c>
      <c r="D23" s="282">
        <v>3881462190.9667702</v>
      </c>
      <c r="E23" s="305">
        <f t="shared" si="1"/>
        <v>6127809108.5464306</v>
      </c>
      <c r="F23" s="282">
        <v>1727701083.49598</v>
      </c>
      <c r="G23" s="282">
        <v>3622589229.50037</v>
      </c>
      <c r="H23" s="283">
        <f t="shared" si="0"/>
        <v>5350290312.9963503</v>
      </c>
    </row>
    <row r="24" spans="1:13" s="3" customFormat="1" ht="15.75">
      <c r="A24" s="224" t="s">
        <v>334</v>
      </c>
      <c r="B24" s="227" t="s">
        <v>335</v>
      </c>
      <c r="C24" s="282">
        <v>684115201.581918</v>
      </c>
      <c r="D24" s="282">
        <v>2549195582.8983498</v>
      </c>
      <c r="E24" s="305">
        <f t="shared" si="1"/>
        <v>3233310784.4802675</v>
      </c>
      <c r="F24" s="282">
        <v>576956412.75071597</v>
      </c>
      <c r="G24" s="282">
        <v>2256265478.49929</v>
      </c>
      <c r="H24" s="283">
        <f t="shared" si="0"/>
        <v>2833221891.2500057</v>
      </c>
    </row>
    <row r="25" spans="1:13" s="3" customFormat="1" ht="15.75">
      <c r="A25" s="224" t="s">
        <v>336</v>
      </c>
      <c r="B25" s="228" t="s">
        <v>337</v>
      </c>
      <c r="C25" s="282">
        <v>0</v>
      </c>
      <c r="D25" s="282">
        <v>0</v>
      </c>
      <c r="E25" s="305">
        <f t="shared" si="1"/>
        <v>0</v>
      </c>
      <c r="F25" s="282">
        <v>0</v>
      </c>
      <c r="G25" s="282">
        <v>0</v>
      </c>
      <c r="H25" s="283">
        <f t="shared" si="0"/>
        <v>0</v>
      </c>
    </row>
    <row r="26" spans="1:13" s="3" customFormat="1" ht="15.75">
      <c r="A26" s="224" t="s">
        <v>338</v>
      </c>
      <c r="B26" s="227" t="s">
        <v>339</v>
      </c>
      <c r="C26" s="282">
        <v>628284085.64824104</v>
      </c>
      <c r="D26" s="282">
        <v>1659299798.03214</v>
      </c>
      <c r="E26" s="305">
        <f t="shared" si="1"/>
        <v>2287583883.6803808</v>
      </c>
      <c r="F26" s="282">
        <v>619620459.94260895</v>
      </c>
      <c r="G26" s="282">
        <v>1703133025.34268</v>
      </c>
      <c r="H26" s="283">
        <f t="shared" si="0"/>
        <v>2322753485.2852888</v>
      </c>
    </row>
    <row r="27" spans="1:13" s="3" customFormat="1" ht="15.75">
      <c r="A27" s="224" t="s">
        <v>340</v>
      </c>
      <c r="B27" s="227" t="s">
        <v>341</v>
      </c>
      <c r="C27" s="282">
        <v>342200668.379049</v>
      </c>
      <c r="D27" s="282">
        <v>1254129573.73839</v>
      </c>
      <c r="E27" s="305">
        <f t="shared" si="1"/>
        <v>1596330242.117439</v>
      </c>
      <c r="F27" s="282">
        <v>192138300.83810601</v>
      </c>
      <c r="G27" s="282">
        <v>890847850.83811605</v>
      </c>
      <c r="H27" s="283">
        <f t="shared" si="0"/>
        <v>1082986151.6762221</v>
      </c>
    </row>
    <row r="28" spans="1:13" s="3" customFormat="1" ht="15.75">
      <c r="A28" s="224">
        <v>5.4</v>
      </c>
      <c r="B28" s="226" t="s">
        <v>342</v>
      </c>
      <c r="C28" s="282">
        <v>1063991755.44014</v>
      </c>
      <c r="D28" s="282">
        <v>1065793096.4929301</v>
      </c>
      <c r="E28" s="305">
        <f t="shared" si="1"/>
        <v>2129784851.9330702</v>
      </c>
      <c r="F28" s="282">
        <v>670495105.74176395</v>
      </c>
      <c r="G28" s="282">
        <v>1047907270.95351</v>
      </c>
      <c r="H28" s="283">
        <f t="shared" si="0"/>
        <v>1718402376.6952739</v>
      </c>
    </row>
    <row r="29" spans="1:13" s="3" customFormat="1" ht="15.75">
      <c r="A29" s="224">
        <v>5.5</v>
      </c>
      <c r="B29" s="226" t="s">
        <v>343</v>
      </c>
      <c r="C29" s="282">
        <v>227006579.80394799</v>
      </c>
      <c r="D29" s="282">
        <v>652668082.11896396</v>
      </c>
      <c r="E29" s="305">
        <f t="shared" si="1"/>
        <v>879674661.92291188</v>
      </c>
      <c r="F29" s="282">
        <v>158834032.20964199</v>
      </c>
      <c r="G29" s="282">
        <v>395884580.72746402</v>
      </c>
      <c r="H29" s="283">
        <f t="shared" si="0"/>
        <v>554718612.93710601</v>
      </c>
    </row>
    <row r="30" spans="1:13" s="3" customFormat="1" ht="15.75">
      <c r="A30" s="224">
        <v>5.6</v>
      </c>
      <c r="B30" s="226" t="s">
        <v>344</v>
      </c>
      <c r="C30" s="282">
        <v>0</v>
      </c>
      <c r="D30" s="282">
        <v>0</v>
      </c>
      <c r="E30" s="305">
        <f t="shared" si="1"/>
        <v>0</v>
      </c>
      <c r="F30" s="282">
        <v>0</v>
      </c>
      <c r="G30" s="282">
        <v>0</v>
      </c>
      <c r="H30" s="283">
        <f t="shared" si="0"/>
        <v>0</v>
      </c>
    </row>
    <row r="31" spans="1:13" s="3" customFormat="1" ht="15.75">
      <c r="A31" s="224">
        <v>5.7</v>
      </c>
      <c r="B31" s="226" t="s">
        <v>345</v>
      </c>
      <c r="C31" s="282">
        <v>139899866.62864599</v>
      </c>
      <c r="D31" s="282">
        <v>433046546.815561</v>
      </c>
      <c r="E31" s="305">
        <f t="shared" si="1"/>
        <v>572946413.44420695</v>
      </c>
      <c r="F31" s="282">
        <v>100102825.727972</v>
      </c>
      <c r="G31" s="282">
        <v>336721987.20915401</v>
      </c>
      <c r="H31" s="283">
        <f t="shared" si="0"/>
        <v>436824812.93712604</v>
      </c>
    </row>
    <row r="32" spans="1:13" s="3" customFormat="1" ht="15.75">
      <c r="A32" s="224">
        <v>6</v>
      </c>
      <c r="B32" s="225" t="s">
        <v>346</v>
      </c>
      <c r="C32" s="514">
        <f>SUM(C33:C39)</f>
        <v>120546686.55000001</v>
      </c>
      <c r="D32" s="514">
        <f>SUM(D33:D39)</f>
        <v>245246296.64406717</v>
      </c>
      <c r="E32" s="305">
        <f t="shared" si="1"/>
        <v>365792983.19406718</v>
      </c>
      <c r="F32" s="514">
        <f>SUM(F33:F39)</f>
        <v>67800381.992300004</v>
      </c>
      <c r="G32" s="514">
        <f>SUM(G33:G39)</f>
        <v>182904857.35973918</v>
      </c>
      <c r="H32" s="283">
        <f t="shared" si="0"/>
        <v>250705239.35203919</v>
      </c>
    </row>
    <row r="33" spans="1:8" s="3" customFormat="1" ht="25.5">
      <c r="A33" s="224">
        <v>6.1</v>
      </c>
      <c r="B33" s="226" t="s">
        <v>793</v>
      </c>
      <c r="C33" s="282">
        <v>117975606.80000001</v>
      </c>
      <c r="D33" s="282">
        <v>11790281.823186522</v>
      </c>
      <c r="E33" s="305">
        <f t="shared" si="1"/>
        <v>129765888.62318653</v>
      </c>
      <c r="F33" s="282">
        <v>66661029.992300004</v>
      </c>
      <c r="G33" s="282">
        <v>5886184.0246156789</v>
      </c>
      <c r="H33" s="283">
        <f t="shared" si="0"/>
        <v>72547214.016915679</v>
      </c>
    </row>
    <row r="34" spans="1:8" s="3" customFormat="1" ht="25.5">
      <c r="A34" s="224">
        <v>6.2</v>
      </c>
      <c r="B34" s="226" t="s">
        <v>347</v>
      </c>
      <c r="C34" s="282">
        <v>2571079.75</v>
      </c>
      <c r="D34" s="282">
        <v>125585614.82088064</v>
      </c>
      <c r="E34" s="305">
        <f t="shared" si="1"/>
        <v>128156694.57088064</v>
      </c>
      <c r="F34" s="282">
        <v>1139352</v>
      </c>
      <c r="G34" s="282">
        <v>71101873.335123524</v>
      </c>
      <c r="H34" s="283">
        <f t="shared" si="0"/>
        <v>72241225.335123524</v>
      </c>
    </row>
    <row r="35" spans="1:8" s="3" customFormat="1" ht="25.5">
      <c r="A35" s="224">
        <v>6.3</v>
      </c>
      <c r="B35" s="226" t="s">
        <v>348</v>
      </c>
      <c r="C35" s="282">
        <v>0</v>
      </c>
      <c r="D35" s="282">
        <v>107870400</v>
      </c>
      <c r="E35" s="305">
        <f t="shared" si="1"/>
        <v>107870400</v>
      </c>
      <c r="F35" s="282">
        <v>0</v>
      </c>
      <c r="G35" s="282">
        <v>105916800</v>
      </c>
      <c r="H35" s="283">
        <f t="shared" si="0"/>
        <v>105916800</v>
      </c>
    </row>
    <row r="36" spans="1:8" s="3" customFormat="1" ht="15.75">
      <c r="A36" s="224">
        <v>6.4</v>
      </c>
      <c r="B36" s="226" t="s">
        <v>349</v>
      </c>
      <c r="C36" s="282">
        <v>0</v>
      </c>
      <c r="D36" s="282">
        <v>0</v>
      </c>
      <c r="E36" s="305">
        <f t="shared" si="1"/>
        <v>0</v>
      </c>
      <c r="F36" s="282">
        <v>0</v>
      </c>
      <c r="G36" s="282">
        <v>0</v>
      </c>
      <c r="H36" s="283">
        <f t="shared" si="0"/>
        <v>0</v>
      </c>
    </row>
    <row r="37" spans="1:8" s="3" customFormat="1" ht="15.75">
      <c r="A37" s="224">
        <v>6.5</v>
      </c>
      <c r="B37" s="226" t="s">
        <v>350</v>
      </c>
      <c r="C37" s="282">
        <v>0</v>
      </c>
      <c r="D37" s="282">
        <v>0</v>
      </c>
      <c r="E37" s="305">
        <f t="shared" si="1"/>
        <v>0</v>
      </c>
      <c r="F37" s="282">
        <v>0</v>
      </c>
      <c r="G37" s="282">
        <v>0</v>
      </c>
      <c r="H37" s="283">
        <f t="shared" si="0"/>
        <v>0</v>
      </c>
    </row>
    <row r="38" spans="1:8" s="3" customFormat="1" ht="25.5">
      <c r="A38" s="224">
        <v>6.6</v>
      </c>
      <c r="B38" s="226" t="s">
        <v>351</v>
      </c>
      <c r="C38" s="282">
        <v>0</v>
      </c>
      <c r="D38" s="282">
        <v>0</v>
      </c>
      <c r="E38" s="305">
        <f t="shared" si="1"/>
        <v>0</v>
      </c>
      <c r="F38" s="282">
        <v>0</v>
      </c>
      <c r="G38" s="282">
        <v>0</v>
      </c>
      <c r="H38" s="283">
        <f t="shared" si="0"/>
        <v>0</v>
      </c>
    </row>
    <row r="39" spans="1:8" s="3" customFormat="1" ht="25.5">
      <c r="A39" s="224">
        <v>6.7</v>
      </c>
      <c r="B39" s="226" t="s">
        <v>352</v>
      </c>
      <c r="C39" s="282">
        <v>0</v>
      </c>
      <c r="D39" s="282">
        <v>0</v>
      </c>
      <c r="E39" s="305">
        <f t="shared" si="1"/>
        <v>0</v>
      </c>
      <c r="F39" s="282">
        <v>0</v>
      </c>
      <c r="G39" s="282">
        <v>0</v>
      </c>
      <c r="H39" s="283">
        <f t="shared" si="0"/>
        <v>0</v>
      </c>
    </row>
    <row r="40" spans="1:8" s="3" customFormat="1" ht="15.75">
      <c r="A40" s="224">
        <v>7</v>
      </c>
      <c r="B40" s="225" t="s">
        <v>353</v>
      </c>
      <c r="C40" s="514">
        <f>SUM(C43:C44)</f>
        <v>386461286.53811806</v>
      </c>
      <c r="D40" s="514">
        <f t="shared" ref="D40:G40" si="2">SUM(D43:D44)</f>
        <v>265766423.75762117</v>
      </c>
      <c r="E40" s="305">
        <f t="shared" si="1"/>
        <v>652227710.29573917</v>
      </c>
      <c r="F40" s="514">
        <f t="shared" si="2"/>
        <v>272581341.19</v>
      </c>
      <c r="G40" s="514">
        <f t="shared" si="2"/>
        <v>247991362.55969101</v>
      </c>
      <c r="H40" s="283">
        <f t="shared" si="0"/>
        <v>520572703.74969101</v>
      </c>
    </row>
    <row r="41" spans="1:8" s="3" customFormat="1" ht="25.5">
      <c r="A41" s="224">
        <v>7.1</v>
      </c>
      <c r="B41" s="226" t="s">
        <v>354</v>
      </c>
      <c r="C41" s="282">
        <v>25378061.350238003</v>
      </c>
      <c r="D41" s="282">
        <v>2979366.5043959999</v>
      </c>
      <c r="E41" s="305">
        <f t="shared" si="1"/>
        <v>28357427.854634002</v>
      </c>
      <c r="F41" s="282">
        <v>22854945</v>
      </c>
      <c r="G41" s="282">
        <v>34962162.08439</v>
      </c>
      <c r="H41" s="283">
        <f t="shared" si="0"/>
        <v>57817107.08439</v>
      </c>
    </row>
    <row r="42" spans="1:8" s="3" customFormat="1" ht="25.5">
      <c r="A42" s="224">
        <v>7.2</v>
      </c>
      <c r="B42" s="226" t="s">
        <v>355</v>
      </c>
      <c r="C42" s="282">
        <v>11424886.690000033</v>
      </c>
      <c r="D42" s="282">
        <v>1646400.6981669997</v>
      </c>
      <c r="E42" s="305">
        <f t="shared" si="1"/>
        <v>13071287.388167033</v>
      </c>
      <c r="F42" s="282">
        <v>13176897.17</v>
      </c>
      <c r="G42" s="282">
        <v>11202044.354813</v>
      </c>
      <c r="H42" s="283">
        <f t="shared" si="0"/>
        <v>24378941.524813</v>
      </c>
    </row>
    <row r="43" spans="1:8" s="3" customFormat="1" ht="25.5">
      <c r="A43" s="224">
        <v>7.3</v>
      </c>
      <c r="B43" s="226" t="s">
        <v>356</v>
      </c>
      <c r="C43" s="282">
        <v>260248384.84811869</v>
      </c>
      <c r="D43" s="282">
        <v>183326772.49215904</v>
      </c>
      <c r="E43" s="305">
        <f t="shared" si="1"/>
        <v>443575157.34027773</v>
      </c>
      <c r="F43" s="282">
        <v>182035517.62</v>
      </c>
      <c r="G43" s="282">
        <v>169274013.56089801</v>
      </c>
      <c r="H43" s="283">
        <f t="shared" si="0"/>
        <v>351309531.18089801</v>
      </c>
    </row>
    <row r="44" spans="1:8" s="3" customFormat="1" ht="25.5">
      <c r="A44" s="224">
        <v>7.4</v>
      </c>
      <c r="B44" s="226" t="s">
        <v>357</v>
      </c>
      <c r="C44" s="282">
        <v>126212901.68999939</v>
      </c>
      <c r="D44" s="282">
        <v>82439651.26546213</v>
      </c>
      <c r="E44" s="305">
        <f t="shared" si="1"/>
        <v>208652552.9554615</v>
      </c>
      <c r="F44" s="282">
        <v>90545823.569999993</v>
      </c>
      <c r="G44" s="282">
        <v>78717348.998793006</v>
      </c>
      <c r="H44" s="283">
        <f t="shared" si="0"/>
        <v>169263172.568793</v>
      </c>
    </row>
    <row r="45" spans="1:8" s="3" customFormat="1" ht="15.75">
      <c r="A45" s="224">
        <v>8</v>
      </c>
      <c r="B45" s="225" t="s">
        <v>358</v>
      </c>
      <c r="C45" s="514">
        <f>SUM(C46:C52)</f>
        <v>1546522.9518610749</v>
      </c>
      <c r="D45" s="514">
        <f>SUM(D46:D52)</f>
        <v>71873639.832569212</v>
      </c>
      <c r="E45" s="305">
        <f t="shared" si="1"/>
        <v>73420162.78443028</v>
      </c>
      <c r="F45" s="514">
        <f>SUM(F46:F52)</f>
        <v>1595254.85</v>
      </c>
      <c r="G45" s="514">
        <f>SUM(G46:G52)</f>
        <v>57329296.601544008</v>
      </c>
      <c r="H45" s="283">
        <f t="shared" si="0"/>
        <v>58924551.451544009</v>
      </c>
    </row>
    <row r="46" spans="1:8" s="3" customFormat="1" ht="15.75">
      <c r="A46" s="224">
        <v>8.1</v>
      </c>
      <c r="B46" s="226" t="s">
        <v>359</v>
      </c>
      <c r="C46" s="282">
        <v>0</v>
      </c>
      <c r="D46" s="282">
        <v>0</v>
      </c>
      <c r="E46" s="305">
        <f t="shared" si="1"/>
        <v>0</v>
      </c>
      <c r="F46" s="282">
        <v>0</v>
      </c>
      <c r="G46" s="282">
        <v>0</v>
      </c>
      <c r="H46" s="283">
        <f t="shared" si="0"/>
        <v>0</v>
      </c>
    </row>
    <row r="47" spans="1:8" s="3" customFormat="1" ht="15.75">
      <c r="A47" s="224">
        <v>8.1999999999999993</v>
      </c>
      <c r="B47" s="226" t="s">
        <v>360</v>
      </c>
      <c r="C47" s="282">
        <v>37522.849643835623</v>
      </c>
      <c r="D47" s="282">
        <v>1592232.7655255673</v>
      </c>
      <c r="E47" s="305">
        <f t="shared" si="1"/>
        <v>1629755.6151694029</v>
      </c>
      <c r="F47" s="282">
        <v>135775.85</v>
      </c>
      <c r="G47" s="282">
        <v>3515996.7187920008</v>
      </c>
      <c r="H47" s="283">
        <f t="shared" si="0"/>
        <v>3651772.5687920009</v>
      </c>
    </row>
    <row r="48" spans="1:8" s="3" customFormat="1" ht="15.75">
      <c r="A48" s="224">
        <v>8.3000000000000007</v>
      </c>
      <c r="B48" s="226" t="s">
        <v>361</v>
      </c>
      <c r="C48" s="282">
        <v>290731.36692580744</v>
      </c>
      <c r="D48" s="282">
        <v>2616973.5848954013</v>
      </c>
      <c r="E48" s="305">
        <f t="shared" si="1"/>
        <v>2907704.9518212089</v>
      </c>
      <c r="F48" s="282">
        <v>193850</v>
      </c>
      <c r="G48" s="282">
        <v>1242567.0555119999</v>
      </c>
      <c r="H48" s="283">
        <f t="shared" si="0"/>
        <v>1436417.0555119999</v>
      </c>
    </row>
    <row r="49" spans="1:8" s="3" customFormat="1" ht="15.75">
      <c r="A49" s="224">
        <v>8.4</v>
      </c>
      <c r="B49" s="226" t="s">
        <v>362</v>
      </c>
      <c r="C49" s="282">
        <v>85926.678832116799</v>
      </c>
      <c r="D49" s="282">
        <v>9176372.0462001804</v>
      </c>
      <c r="E49" s="305">
        <f t="shared" si="1"/>
        <v>9262298.7250322979</v>
      </c>
      <c r="F49" s="282">
        <v>529587.5</v>
      </c>
      <c r="G49" s="282">
        <v>5210798.5007760003</v>
      </c>
      <c r="H49" s="283">
        <f t="shared" si="0"/>
        <v>5740386.0007760003</v>
      </c>
    </row>
    <row r="50" spans="1:8" s="3" customFormat="1" ht="15.75">
      <c r="A50" s="224">
        <v>8.5</v>
      </c>
      <c r="B50" s="226" t="s">
        <v>363</v>
      </c>
      <c r="C50" s="282">
        <v>492478.92117283773</v>
      </c>
      <c r="D50" s="282">
        <v>4144839.5600213837</v>
      </c>
      <c r="E50" s="305">
        <f t="shared" si="1"/>
        <v>4637318.4811942214</v>
      </c>
      <c r="F50" s="282">
        <v>149978</v>
      </c>
      <c r="G50" s="282">
        <v>4408821.46368</v>
      </c>
      <c r="H50" s="283">
        <f t="shared" si="0"/>
        <v>4558799.46368</v>
      </c>
    </row>
    <row r="51" spans="1:8" s="3" customFormat="1" ht="15.75">
      <c r="A51" s="224">
        <v>8.6</v>
      </c>
      <c r="B51" s="226" t="s">
        <v>364</v>
      </c>
      <c r="C51" s="282">
        <v>147520.8105147864</v>
      </c>
      <c r="D51" s="282">
        <v>4914614.8391888738</v>
      </c>
      <c r="E51" s="305">
        <f t="shared" si="1"/>
        <v>5062135.64970366</v>
      </c>
      <c r="F51" s="282">
        <v>213420</v>
      </c>
      <c r="G51" s="282">
        <v>5374971.8374559991</v>
      </c>
      <c r="H51" s="283">
        <f t="shared" si="0"/>
        <v>5588391.8374559991</v>
      </c>
    </row>
    <row r="52" spans="1:8" s="3" customFormat="1" ht="15.75">
      <c r="A52" s="224">
        <v>8.6999999999999993</v>
      </c>
      <c r="B52" s="226" t="s">
        <v>365</v>
      </c>
      <c r="C52" s="282">
        <v>492342.32477169082</v>
      </c>
      <c r="D52" s="282">
        <v>49428607.036737807</v>
      </c>
      <c r="E52" s="305">
        <f t="shared" si="1"/>
        <v>49920949.361509494</v>
      </c>
      <c r="F52" s="282">
        <v>372643.5</v>
      </c>
      <c r="G52" s="282">
        <v>37576141.025328003</v>
      </c>
      <c r="H52" s="283">
        <f t="shared" si="0"/>
        <v>37948784.525328003</v>
      </c>
    </row>
    <row r="53" spans="1:8" s="3" customFormat="1" ht="26.25" thickBot="1">
      <c r="A53" s="229">
        <v>9</v>
      </c>
      <c r="B53" s="230" t="s">
        <v>366</v>
      </c>
      <c r="C53" s="514">
        <v>1123511.8</v>
      </c>
      <c r="D53" s="514">
        <v>4383679.7984079998</v>
      </c>
      <c r="E53" s="306">
        <f t="shared" si="1"/>
        <v>5507191.5984079996</v>
      </c>
      <c r="F53" s="514">
        <v>1427835.2880000002</v>
      </c>
      <c r="G53" s="514">
        <v>16924.613976000001</v>
      </c>
      <c r="H53" s="289">
        <f t="shared" si="0"/>
        <v>1444759.9019760003</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D15" sqref="D15"/>
    </sheetView>
  </sheetViews>
  <sheetFormatPr defaultColWidth="9.140625" defaultRowHeight="12.75"/>
  <cols>
    <col min="1" max="1" width="9.5703125" style="2" bestFit="1" customWidth="1"/>
    <col min="2" max="2" width="93.5703125" style="2" customWidth="1"/>
    <col min="3" max="4" width="12.7109375" style="2" customWidth="1"/>
    <col min="5" max="11" width="9.7109375" style="10" customWidth="1"/>
    <col min="12" max="16384" width="9.140625" style="10"/>
  </cols>
  <sheetData>
    <row r="1" spans="1:8" ht="15.75">
      <c r="A1" s="15" t="s">
        <v>231</v>
      </c>
      <c r="B1" t="s">
        <v>881</v>
      </c>
      <c r="C1" s="14"/>
      <c r="D1" s="389"/>
    </row>
    <row r="2" spans="1:8" ht="15.75">
      <c r="A2" s="15" t="s">
        <v>232</v>
      </c>
      <c r="B2" s="484">
        <f>'1. key ratios'!B2</f>
        <v>43281</v>
      </c>
      <c r="C2" s="27"/>
      <c r="D2" s="16"/>
      <c r="E2" s="9"/>
      <c r="F2" s="9"/>
      <c r="G2" s="9"/>
      <c r="H2" s="9"/>
    </row>
    <row r="3" spans="1:8" ht="15">
      <c r="A3" s="15"/>
      <c r="B3" s="14"/>
      <c r="C3" s="27"/>
      <c r="D3" s="16"/>
      <c r="E3" s="9"/>
      <c r="F3" s="9"/>
      <c r="G3" s="9"/>
      <c r="H3" s="9"/>
    </row>
    <row r="4" spans="1:8" ht="15" customHeight="1" thickBot="1">
      <c r="A4" s="218" t="s">
        <v>654</v>
      </c>
      <c r="B4" s="219" t="s">
        <v>230</v>
      </c>
      <c r="C4" s="218"/>
      <c r="D4" s="220" t="s">
        <v>135</v>
      </c>
    </row>
    <row r="5" spans="1:8" ht="15" customHeight="1">
      <c r="A5" s="214" t="s">
        <v>32</v>
      </c>
      <c r="B5" s="215"/>
      <c r="C5" s="216" t="s">
        <v>5</v>
      </c>
      <c r="D5" s="217" t="s">
        <v>6</v>
      </c>
    </row>
    <row r="6" spans="1:8" ht="15" customHeight="1">
      <c r="A6" s="444">
        <v>1</v>
      </c>
      <c r="B6" s="445" t="s">
        <v>235</v>
      </c>
      <c r="C6" s="446">
        <f>C7+C9+C10</f>
        <v>9958105327.7093391</v>
      </c>
      <c r="D6" s="447">
        <f>D7+D9+D10</f>
        <v>9750858076.4993687</v>
      </c>
      <c r="F6" s="479"/>
      <c r="G6" s="479"/>
    </row>
    <row r="7" spans="1:8" ht="15" customHeight="1">
      <c r="A7" s="444">
        <v>1.1000000000000001</v>
      </c>
      <c r="B7" s="448" t="s">
        <v>27</v>
      </c>
      <c r="C7" s="449">
        <v>9286768020.7046986</v>
      </c>
      <c r="D7" s="450">
        <v>9132600330.3801804</v>
      </c>
      <c r="F7" s="479"/>
      <c r="G7" s="479"/>
    </row>
    <row r="8" spans="1:8" ht="25.5">
      <c r="A8" s="444" t="s">
        <v>292</v>
      </c>
      <c r="B8" s="451" t="s">
        <v>648</v>
      </c>
      <c r="C8" s="449">
        <v>20990216.48</v>
      </c>
      <c r="D8" s="450">
        <v>20915816.48</v>
      </c>
      <c r="F8" s="479"/>
      <c r="G8" s="479"/>
    </row>
    <row r="9" spans="1:8" ht="15" customHeight="1">
      <c r="A9" s="444">
        <v>1.2</v>
      </c>
      <c r="B9" s="448" t="s">
        <v>28</v>
      </c>
      <c r="C9" s="449">
        <v>668771134.13359809</v>
      </c>
      <c r="D9" s="450">
        <v>615858820.42641366</v>
      </c>
      <c r="F9" s="479"/>
      <c r="G9" s="479"/>
    </row>
    <row r="10" spans="1:8" ht="15" customHeight="1">
      <c r="A10" s="444">
        <v>1.3</v>
      </c>
      <c r="B10" s="453" t="s">
        <v>83</v>
      </c>
      <c r="C10" s="452">
        <v>2566172.8710426348</v>
      </c>
      <c r="D10" s="450">
        <v>2398925.6927744737</v>
      </c>
      <c r="F10" s="479"/>
      <c r="G10" s="479"/>
    </row>
    <row r="11" spans="1:8" ht="15" customHeight="1">
      <c r="A11" s="444">
        <v>2</v>
      </c>
      <c r="B11" s="445" t="s">
        <v>236</v>
      </c>
      <c r="C11" s="449">
        <v>16050344.399883987</v>
      </c>
      <c r="D11" s="450">
        <v>22521650.219429944</v>
      </c>
      <c r="F11" s="479"/>
      <c r="G11" s="479"/>
    </row>
    <row r="12" spans="1:8" ht="15" customHeight="1">
      <c r="A12" s="464">
        <v>3</v>
      </c>
      <c r="B12" s="465" t="s">
        <v>234</v>
      </c>
      <c r="C12" s="452">
        <v>1226198472.5335624</v>
      </c>
      <c r="D12" s="466">
        <v>1226198472.5335624</v>
      </c>
      <c r="F12" s="479"/>
      <c r="G12" s="479"/>
    </row>
    <row r="13" spans="1:8" ht="15" customHeight="1" thickBot="1">
      <c r="A13" s="138">
        <v>4</v>
      </c>
      <c r="B13" s="139" t="s">
        <v>293</v>
      </c>
      <c r="C13" s="307">
        <f>C6+C11+C12</f>
        <v>11200354144.642784</v>
      </c>
      <c r="D13" s="308">
        <f>D6+D11+D12</f>
        <v>10999578199.252359</v>
      </c>
      <c r="F13" s="479"/>
      <c r="G13" s="479"/>
    </row>
    <row r="14" spans="1:8">
      <c r="B14" s="21"/>
    </row>
    <row r="15" spans="1:8">
      <c r="B15" s="107"/>
    </row>
    <row r="16" spans="1:8">
      <c r="B16" s="107"/>
    </row>
    <row r="17" spans="2:2">
      <c r="B17" s="107"/>
    </row>
    <row r="18" spans="2:2">
      <c r="B18" s="10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4" topLeftCell="B20" activePane="bottomRight" state="frozen"/>
      <selection pane="topRight" activeCell="B1" sqref="B1"/>
      <selection pane="bottomLeft" activeCell="A4" sqref="A4"/>
      <selection pane="bottomRight" activeCell="G12" sqref="G12"/>
    </sheetView>
  </sheetViews>
  <sheetFormatPr defaultRowHeight="15"/>
  <cols>
    <col min="1" max="1" width="9.5703125" style="2" bestFit="1" customWidth="1"/>
    <col min="2" max="2" width="90.42578125" style="2" bestFit="1" customWidth="1"/>
    <col min="3" max="3" width="9.140625" style="2"/>
  </cols>
  <sheetData>
    <row r="1" spans="1:8">
      <c r="A1" s="2" t="s">
        <v>231</v>
      </c>
      <c r="B1" t="s">
        <v>881</v>
      </c>
    </row>
    <row r="2" spans="1:8">
      <c r="A2" s="2" t="s">
        <v>232</v>
      </c>
      <c r="B2" s="484">
        <f>'1. key ratios'!B2</f>
        <v>43281</v>
      </c>
    </row>
    <row r="4" spans="1:8" ht="16.5" customHeight="1" thickBot="1">
      <c r="A4" s="254" t="s">
        <v>655</v>
      </c>
      <c r="B4" s="63" t="s">
        <v>191</v>
      </c>
      <c r="C4" s="11"/>
    </row>
    <row r="5" spans="1:8" ht="15.75">
      <c r="A5" s="8"/>
      <c r="B5" s="529" t="s">
        <v>192</v>
      </c>
      <c r="C5" s="530"/>
    </row>
    <row r="6" spans="1:8">
      <c r="A6" s="12">
        <v>1</v>
      </c>
      <c r="B6" s="65" t="s">
        <v>873</v>
      </c>
      <c r="C6" s="66"/>
    </row>
    <row r="7" spans="1:8">
      <c r="A7" s="12">
        <v>2</v>
      </c>
      <c r="B7" s="65" t="s">
        <v>874</v>
      </c>
      <c r="C7" s="66"/>
    </row>
    <row r="8" spans="1:8">
      <c r="A8" s="12">
        <v>3</v>
      </c>
      <c r="B8" s="65" t="s">
        <v>896</v>
      </c>
      <c r="C8" s="66"/>
    </row>
    <row r="9" spans="1:8">
      <c r="A9" s="12">
        <v>4</v>
      </c>
      <c r="B9" s="65" t="s">
        <v>897</v>
      </c>
      <c r="C9" s="66"/>
    </row>
    <row r="10" spans="1:8">
      <c r="A10" s="12">
        <v>5</v>
      </c>
      <c r="B10" s="65" t="s">
        <v>898</v>
      </c>
      <c r="C10" s="66"/>
    </row>
    <row r="11" spans="1:8">
      <c r="A11" s="12">
        <v>6</v>
      </c>
      <c r="B11" s="65" t="s">
        <v>899</v>
      </c>
      <c r="C11" s="66"/>
    </row>
    <row r="12" spans="1:8">
      <c r="A12" s="12">
        <v>7</v>
      </c>
      <c r="B12" s="65" t="s">
        <v>900</v>
      </c>
      <c r="C12" s="66"/>
      <c r="H12" s="4"/>
    </row>
    <row r="13" spans="1:8">
      <c r="A13" s="12"/>
      <c r="B13" s="65"/>
      <c r="C13" s="66"/>
    </row>
    <row r="14" spans="1:8">
      <c r="A14" s="12"/>
      <c r="B14" s="65"/>
      <c r="C14" s="66"/>
    </row>
    <row r="15" spans="1:8">
      <c r="A15" s="12"/>
      <c r="B15" s="65"/>
      <c r="C15" s="66"/>
    </row>
    <row r="16" spans="1:8">
      <c r="A16" s="12"/>
      <c r="B16" s="531"/>
      <c r="C16" s="532"/>
    </row>
    <row r="17" spans="1:3" ht="15.75">
      <c r="A17" s="12"/>
      <c r="B17" s="533" t="s">
        <v>193</v>
      </c>
      <c r="C17" s="534"/>
    </row>
    <row r="18" spans="1:3" ht="15.75">
      <c r="A18" s="12">
        <v>1</v>
      </c>
      <c r="B18" s="25" t="s">
        <v>875</v>
      </c>
      <c r="C18" s="64"/>
    </row>
    <row r="19" spans="1:3" ht="15.75">
      <c r="A19" s="12">
        <v>2</v>
      </c>
      <c r="B19" s="25" t="s">
        <v>901</v>
      </c>
      <c r="C19" s="64"/>
    </row>
    <row r="20" spans="1:3" ht="15.75">
      <c r="A20" s="12">
        <v>3</v>
      </c>
      <c r="B20" s="25" t="s">
        <v>902</v>
      </c>
      <c r="C20" s="64"/>
    </row>
    <row r="21" spans="1:3" ht="15.75">
      <c r="A21" s="12">
        <v>4</v>
      </c>
      <c r="B21" s="25" t="s">
        <v>903</v>
      </c>
      <c r="C21" s="64"/>
    </row>
    <row r="22" spans="1:3" ht="15.75">
      <c r="A22" s="12">
        <v>5</v>
      </c>
      <c r="B22" s="25" t="s">
        <v>904</v>
      </c>
      <c r="C22" s="64"/>
    </row>
    <row r="23" spans="1:3" ht="15.75">
      <c r="A23" s="12">
        <v>6</v>
      </c>
      <c r="B23" s="25" t="s">
        <v>905</v>
      </c>
      <c r="C23" s="64"/>
    </row>
    <row r="24" spans="1:3" ht="15.75">
      <c r="A24" s="12">
        <v>7</v>
      </c>
      <c r="B24" s="25" t="s">
        <v>906</v>
      </c>
      <c r="C24" s="64"/>
    </row>
    <row r="25" spans="1:3" ht="15.75">
      <c r="A25" s="12">
        <v>8</v>
      </c>
      <c r="B25" s="25" t="s">
        <v>907</v>
      </c>
      <c r="C25" s="64"/>
    </row>
    <row r="26" spans="1:3" ht="15.75">
      <c r="A26" s="12"/>
      <c r="B26" s="25"/>
      <c r="C26" s="64"/>
    </row>
    <row r="27" spans="1:3" ht="15.75" customHeight="1">
      <c r="A27" s="12"/>
      <c r="B27" s="25"/>
      <c r="C27" s="26"/>
    </row>
    <row r="28" spans="1:3" ht="15.75" customHeight="1">
      <c r="A28" s="12"/>
      <c r="B28" s="25"/>
      <c r="C28" s="26"/>
    </row>
    <row r="29" spans="1:3" ht="30" customHeight="1">
      <c r="A29" s="12"/>
      <c r="B29" s="535" t="s">
        <v>194</v>
      </c>
      <c r="C29" s="536"/>
    </row>
    <row r="30" spans="1:3">
      <c r="A30" s="12">
        <v>1</v>
      </c>
      <c r="B30" s="65" t="s">
        <v>876</v>
      </c>
      <c r="C30" s="480">
        <v>0.99880000000000002</v>
      </c>
    </row>
    <row r="31" spans="1:3" ht="15.75" customHeight="1">
      <c r="A31" s="12"/>
      <c r="B31" s="65"/>
      <c r="C31" s="66"/>
    </row>
    <row r="32" spans="1:3" ht="29.25" customHeight="1">
      <c r="A32" s="12"/>
      <c r="B32" s="535" t="s">
        <v>314</v>
      </c>
      <c r="C32" s="536"/>
    </row>
    <row r="33" spans="1:3">
      <c r="A33" s="12">
        <v>1</v>
      </c>
      <c r="B33" s="65" t="s">
        <v>873</v>
      </c>
      <c r="C33" s="480">
        <v>0.13519999999999999</v>
      </c>
    </row>
    <row r="34" spans="1:3">
      <c r="A34" s="12">
        <v>2</v>
      </c>
      <c r="B34" s="65" t="s">
        <v>874</v>
      </c>
      <c r="C34" s="480">
        <v>6.7599999999999993E-2</v>
      </c>
    </row>
    <row r="35" spans="1:3">
      <c r="A35" s="12">
        <v>3</v>
      </c>
      <c r="B35" s="65" t="s">
        <v>877</v>
      </c>
      <c r="C35" s="480">
        <v>8.1699999999999995E-2</v>
      </c>
    </row>
    <row r="36" spans="1:3">
      <c r="A36" s="12">
        <v>4</v>
      </c>
      <c r="B36" s="65" t="s">
        <v>878</v>
      </c>
      <c r="C36" s="480">
        <v>9.0200000000000002E-2</v>
      </c>
    </row>
    <row r="37" spans="1:3">
      <c r="A37" s="12">
        <v>5</v>
      </c>
      <c r="B37" s="65" t="s">
        <v>879</v>
      </c>
      <c r="C37" s="480">
        <v>8.0199999999999994E-2</v>
      </c>
    </row>
    <row r="38" spans="1:3">
      <c r="A38" s="12">
        <v>6</v>
      </c>
      <c r="B38" s="65" t="s">
        <v>880</v>
      </c>
      <c r="C38" s="480">
        <v>5.5E-2</v>
      </c>
    </row>
    <row r="39" spans="1:3">
      <c r="A39" s="12"/>
      <c r="B39" s="65"/>
      <c r="C39" s="66"/>
    </row>
    <row r="40" spans="1:3">
      <c r="A40" s="12"/>
      <c r="B40" s="65"/>
      <c r="C40" s="66"/>
    </row>
    <row r="41" spans="1:3" ht="16.5" thickBot="1">
      <c r="A41" s="13"/>
      <c r="B41" s="67"/>
      <c r="C41" s="68"/>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F21" sqref="F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5" t="s">
        <v>231</v>
      </c>
      <c r="B1" t="s">
        <v>881</v>
      </c>
    </row>
    <row r="2" spans="1:7" s="19" customFormat="1" ht="15.75" customHeight="1">
      <c r="A2" s="19" t="s">
        <v>232</v>
      </c>
      <c r="B2" s="484">
        <f>'1. key ratios'!B2</f>
        <v>43281</v>
      </c>
    </row>
    <row r="3" spans="1:7" s="19" customFormat="1" ht="15.75" customHeight="1"/>
    <row r="4" spans="1:7" s="19" customFormat="1" ht="15.75" customHeight="1" thickBot="1">
      <c r="A4" s="255" t="s">
        <v>656</v>
      </c>
      <c r="B4" s="256" t="s">
        <v>303</v>
      </c>
      <c r="C4" s="194"/>
      <c r="D4" s="194"/>
      <c r="E4" s="195" t="s">
        <v>135</v>
      </c>
    </row>
    <row r="5" spans="1:7" s="122" customFormat="1" ht="17.45" customHeight="1">
      <c r="A5" s="405"/>
      <c r="B5" s="406"/>
      <c r="C5" s="193" t="s">
        <v>0</v>
      </c>
      <c r="D5" s="193" t="s">
        <v>1</v>
      </c>
      <c r="E5" s="407" t="s">
        <v>2</v>
      </c>
    </row>
    <row r="6" spans="1:7" s="159" customFormat="1" ht="14.45" customHeight="1">
      <c r="A6" s="408"/>
      <c r="B6" s="537" t="s">
        <v>274</v>
      </c>
      <c r="C6" s="537" t="s">
        <v>273</v>
      </c>
      <c r="D6" s="538" t="s">
        <v>272</v>
      </c>
      <c r="E6" s="539"/>
      <c r="G6"/>
    </row>
    <row r="7" spans="1:7" s="159" customFormat="1" ht="99.6" customHeight="1">
      <c r="A7" s="408"/>
      <c r="B7" s="537"/>
      <c r="C7" s="537"/>
      <c r="D7" s="401" t="s">
        <v>271</v>
      </c>
      <c r="E7" s="402" t="s">
        <v>829</v>
      </c>
      <c r="G7"/>
    </row>
    <row r="8" spans="1:7">
      <c r="A8" s="409">
        <v>1</v>
      </c>
      <c r="B8" s="410" t="s">
        <v>196</v>
      </c>
      <c r="C8" s="411">
        <v>429601065.33490002</v>
      </c>
      <c r="D8" s="411">
        <v>0</v>
      </c>
      <c r="E8" s="412">
        <f>C8-D8</f>
        <v>429601065.33490002</v>
      </c>
    </row>
    <row r="9" spans="1:7">
      <c r="A9" s="409">
        <v>2</v>
      </c>
      <c r="B9" s="410" t="s">
        <v>197</v>
      </c>
      <c r="C9" s="411">
        <v>1412990947.5046999</v>
      </c>
      <c r="D9" s="411">
        <v>0</v>
      </c>
      <c r="E9" s="412">
        <f t="shared" ref="E9:E20" si="0">C9-D9</f>
        <v>1412990947.5046999</v>
      </c>
    </row>
    <row r="10" spans="1:7">
      <c r="A10" s="409">
        <v>3</v>
      </c>
      <c r="B10" s="410" t="s">
        <v>270</v>
      </c>
      <c r="C10" s="411">
        <v>801124220.22219992</v>
      </c>
      <c r="D10" s="411">
        <v>0</v>
      </c>
      <c r="E10" s="412">
        <f t="shared" si="0"/>
        <v>801124220.22219992</v>
      </c>
    </row>
    <row r="11" spans="1:7" ht="25.5">
      <c r="A11" s="409">
        <v>4</v>
      </c>
      <c r="B11" s="410" t="s">
        <v>227</v>
      </c>
      <c r="C11" s="411">
        <v>0</v>
      </c>
      <c r="D11" s="411">
        <v>0</v>
      </c>
      <c r="E11" s="412">
        <f t="shared" si="0"/>
        <v>0</v>
      </c>
    </row>
    <row r="12" spans="1:7">
      <c r="A12" s="409">
        <v>5</v>
      </c>
      <c r="B12" s="410" t="s">
        <v>199</v>
      </c>
      <c r="C12" s="411">
        <v>1265412187.6557</v>
      </c>
      <c r="D12" s="411">
        <v>0</v>
      </c>
      <c r="E12" s="412">
        <f t="shared" si="0"/>
        <v>1265412187.6557</v>
      </c>
    </row>
    <row r="13" spans="1:7">
      <c r="A13" s="409">
        <v>6.1</v>
      </c>
      <c r="B13" s="410" t="s">
        <v>200</v>
      </c>
      <c r="C13" s="413">
        <v>8869777555.8341007</v>
      </c>
      <c r="D13" s="411">
        <v>0</v>
      </c>
      <c r="E13" s="412">
        <f t="shared" si="0"/>
        <v>8869777555.8341007</v>
      </c>
    </row>
    <row r="14" spans="1:7">
      <c r="A14" s="409">
        <v>6.2</v>
      </c>
      <c r="B14" s="414" t="s">
        <v>201</v>
      </c>
      <c r="C14" s="413">
        <v>-391551045.5</v>
      </c>
      <c r="D14" s="411">
        <v>0</v>
      </c>
      <c r="E14" s="412">
        <f t="shared" si="0"/>
        <v>-391551045.5</v>
      </c>
    </row>
    <row r="15" spans="1:7">
      <c r="A15" s="409">
        <v>6</v>
      </c>
      <c r="B15" s="410" t="s">
        <v>269</v>
      </c>
      <c r="C15" s="411">
        <v>8478226510.3341007</v>
      </c>
      <c r="D15" s="411">
        <v>0</v>
      </c>
      <c r="E15" s="412">
        <f t="shared" si="0"/>
        <v>8478226510.3341007</v>
      </c>
    </row>
    <row r="16" spans="1:7" ht="25.5">
      <c r="A16" s="409">
        <v>7</v>
      </c>
      <c r="B16" s="410" t="s">
        <v>203</v>
      </c>
      <c r="C16" s="411">
        <v>103051820.49589998</v>
      </c>
      <c r="D16" s="411">
        <v>0</v>
      </c>
      <c r="E16" s="412">
        <f t="shared" si="0"/>
        <v>103051820.49589998</v>
      </c>
    </row>
    <row r="17" spans="1:7">
      <c r="A17" s="409">
        <v>8</v>
      </c>
      <c r="B17" s="410" t="s">
        <v>204</v>
      </c>
      <c r="C17" s="411">
        <v>57750110.859999999</v>
      </c>
      <c r="D17" s="411">
        <v>0</v>
      </c>
      <c r="E17" s="412">
        <f t="shared" si="0"/>
        <v>57750110.859999999</v>
      </c>
    </row>
    <row r="18" spans="1:7">
      <c r="A18" s="409">
        <v>9</v>
      </c>
      <c r="B18" s="410" t="s">
        <v>205</v>
      </c>
      <c r="C18" s="411">
        <v>42750633.280000001</v>
      </c>
      <c r="D18" s="411">
        <v>21279834.120000001</v>
      </c>
      <c r="E18" s="412">
        <f t="shared" si="0"/>
        <v>21470799.16</v>
      </c>
    </row>
    <row r="19" spans="1:7" ht="25.5">
      <c r="A19" s="409">
        <v>10</v>
      </c>
      <c r="B19" s="410" t="s">
        <v>206</v>
      </c>
      <c r="C19" s="411">
        <v>488744144.12</v>
      </c>
      <c r="D19" s="411">
        <v>172473396.17000002</v>
      </c>
      <c r="E19" s="412">
        <f t="shared" si="0"/>
        <v>316270747.94999999</v>
      </c>
    </row>
    <row r="20" spans="1:7">
      <c r="A20" s="409">
        <v>11</v>
      </c>
      <c r="B20" s="410" t="s">
        <v>207</v>
      </c>
      <c r="C20" s="411">
        <v>145633124.44420001</v>
      </c>
      <c r="D20" s="411">
        <v>0</v>
      </c>
      <c r="E20" s="412">
        <f t="shared" si="0"/>
        <v>145633124.44420001</v>
      </c>
    </row>
    <row r="21" spans="1:7" ht="51.75" thickBot="1">
      <c r="A21" s="415"/>
      <c r="B21" s="416" t="s">
        <v>794</v>
      </c>
      <c r="C21" s="358">
        <f>SUM(C8:C12, C15:C20)</f>
        <v>13225284764.251703</v>
      </c>
      <c r="D21" s="358">
        <f>SUM(D8:D12, D15:D20)</f>
        <v>193753230.29000002</v>
      </c>
      <c r="E21" s="417">
        <f>SUM(E8:E12, E15:E20)</f>
        <v>13031531533.961702</v>
      </c>
    </row>
    <row r="22" spans="1:7">
      <c r="A22"/>
      <c r="B22"/>
      <c r="C22"/>
      <c r="D22"/>
      <c r="E22"/>
    </row>
    <row r="23" spans="1:7">
      <c r="A23"/>
      <c r="B23"/>
      <c r="C23"/>
      <c r="D23"/>
      <c r="E23"/>
    </row>
    <row r="25" spans="1:7" s="2" customFormat="1">
      <c r="B25" s="70"/>
      <c r="F25"/>
      <c r="G25"/>
    </row>
    <row r="26" spans="1:7" s="2" customFormat="1">
      <c r="B26" s="71"/>
      <c r="F26"/>
      <c r="G26"/>
    </row>
    <row r="27" spans="1:7" s="2" customFormat="1">
      <c r="B27" s="70"/>
      <c r="F27"/>
      <c r="G27"/>
    </row>
    <row r="28" spans="1:7" s="2" customFormat="1">
      <c r="B28" s="70"/>
      <c r="F28"/>
      <c r="G28"/>
    </row>
    <row r="29" spans="1:7" s="2" customFormat="1">
      <c r="B29" s="70"/>
      <c r="F29"/>
      <c r="G29"/>
    </row>
    <row r="30" spans="1:7" s="2" customFormat="1">
      <c r="B30" s="70"/>
      <c r="F30"/>
      <c r="G30"/>
    </row>
    <row r="31" spans="1:7" s="2" customFormat="1">
      <c r="B31" s="70"/>
      <c r="F31"/>
      <c r="G31"/>
    </row>
    <row r="32" spans="1:7" s="2" customFormat="1">
      <c r="B32" s="71"/>
      <c r="F32"/>
      <c r="G32"/>
    </row>
    <row r="33" spans="2:7" s="2" customFormat="1">
      <c r="B33" s="71"/>
      <c r="F33"/>
      <c r="G33"/>
    </row>
    <row r="34" spans="2:7" s="2" customFormat="1">
      <c r="B34" s="71"/>
      <c r="F34"/>
      <c r="G34"/>
    </row>
    <row r="35" spans="2:7" s="2" customFormat="1">
      <c r="B35" s="71"/>
      <c r="F35"/>
      <c r="G35"/>
    </row>
    <row r="36" spans="2:7" s="2" customFormat="1">
      <c r="B36" s="71"/>
      <c r="F36"/>
      <c r="G36"/>
    </row>
    <row r="37" spans="2:7" s="2" customFormat="1">
      <c r="B37" s="71"/>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5" t="s">
        <v>231</v>
      </c>
      <c r="B1" t="s">
        <v>881</v>
      </c>
    </row>
    <row r="2" spans="1:6" s="19" customFormat="1" ht="15.75" customHeight="1">
      <c r="A2" s="19" t="s">
        <v>232</v>
      </c>
      <c r="B2" s="484">
        <f>'1. key ratios'!B2</f>
        <v>43281</v>
      </c>
      <c r="C2"/>
      <c r="D2"/>
      <c r="E2"/>
      <c r="F2"/>
    </row>
    <row r="3" spans="1:6" s="19" customFormat="1" ht="15.75" customHeight="1">
      <c r="C3"/>
      <c r="D3"/>
      <c r="E3"/>
      <c r="F3"/>
    </row>
    <row r="4" spans="1:6" s="19" customFormat="1" ht="26.25" thickBot="1">
      <c r="A4" s="19" t="s">
        <v>657</v>
      </c>
      <c r="B4" s="201" t="s">
        <v>307</v>
      </c>
      <c r="C4" s="195" t="s">
        <v>135</v>
      </c>
      <c r="D4"/>
      <c r="E4"/>
      <c r="F4"/>
    </row>
    <row r="5" spans="1:6" ht="26.25">
      <c r="A5" s="196">
        <v>1</v>
      </c>
      <c r="B5" s="197" t="s">
        <v>693</v>
      </c>
      <c r="C5" s="309">
        <f>'7. LI1'!E21</f>
        <v>13031531533.961702</v>
      </c>
    </row>
    <row r="6" spans="1:6" s="186" customFormat="1">
      <c r="A6" s="121">
        <v>2.1</v>
      </c>
      <c r="B6" s="203" t="s">
        <v>308</v>
      </c>
      <c r="C6" s="310">
        <v>1752271189.5640841</v>
      </c>
    </row>
    <row r="7" spans="1:6" s="4" customFormat="1" ht="25.5" outlineLevel="1">
      <c r="A7" s="202">
        <v>2.2000000000000002</v>
      </c>
      <c r="B7" s="198" t="s">
        <v>309</v>
      </c>
      <c r="C7" s="311">
        <v>236027094.57088062</v>
      </c>
    </row>
    <row r="8" spans="1:6" s="4" customFormat="1" ht="26.25">
      <c r="A8" s="202">
        <v>3</v>
      </c>
      <c r="B8" s="199" t="s">
        <v>694</v>
      </c>
      <c r="C8" s="312">
        <f>SUM(C5:C7)</f>
        <v>15019829818.096668</v>
      </c>
    </row>
    <row r="9" spans="1:6" s="186" customFormat="1">
      <c r="A9" s="121">
        <v>4</v>
      </c>
      <c r="B9" s="206" t="s">
        <v>304</v>
      </c>
      <c r="C9" s="310">
        <v>163142219.41975003</v>
      </c>
    </row>
    <row r="10" spans="1:6" s="4" customFormat="1" ht="25.5" outlineLevel="1">
      <c r="A10" s="202">
        <v>5.0999999999999996</v>
      </c>
      <c r="B10" s="198" t="s">
        <v>315</v>
      </c>
      <c r="C10" s="311">
        <v>-978458035.13626075</v>
      </c>
    </row>
    <row r="11" spans="1:6" s="4" customFormat="1" ht="25.5" outlineLevel="1">
      <c r="A11" s="202">
        <v>5.2</v>
      </c>
      <c r="B11" s="198" t="s">
        <v>316</v>
      </c>
      <c r="C11" s="311">
        <v>-224766286.8629483</v>
      </c>
    </row>
    <row r="12" spans="1:6" s="4" customFormat="1">
      <c r="A12" s="202">
        <v>6</v>
      </c>
      <c r="B12" s="204" t="s">
        <v>305</v>
      </c>
      <c r="C12" s="418">
        <v>0</v>
      </c>
    </row>
    <row r="13" spans="1:6" s="4" customFormat="1" ht="15.75" thickBot="1">
      <c r="A13" s="205">
        <v>7</v>
      </c>
      <c r="B13" s="200" t="s">
        <v>306</v>
      </c>
      <c r="C13" s="313">
        <f>SUM(C8:C12)</f>
        <v>13979747715.51721</v>
      </c>
    </row>
    <row r="17" spans="2:9" s="2" customFormat="1">
      <c r="B17" s="72"/>
      <c r="C17"/>
      <c r="D17"/>
      <c r="E17"/>
      <c r="F17"/>
      <c r="G17"/>
      <c r="H17"/>
      <c r="I17"/>
    </row>
    <row r="18" spans="2:9" s="2" customFormat="1">
      <c r="B18" s="69"/>
      <c r="C18"/>
      <c r="D18"/>
      <c r="E18"/>
      <c r="F18"/>
      <c r="G18"/>
      <c r="H18"/>
      <c r="I18"/>
    </row>
    <row r="19" spans="2:9" s="2" customFormat="1">
      <c r="B19" s="69"/>
      <c r="C19"/>
      <c r="D19"/>
      <c r="E19"/>
      <c r="F19"/>
      <c r="G19"/>
      <c r="H19"/>
      <c r="I19"/>
    </row>
    <row r="20" spans="2:9" s="2" customFormat="1">
      <c r="B20" s="71"/>
      <c r="C20"/>
      <c r="D20"/>
      <c r="E20"/>
      <c r="F20"/>
      <c r="G20"/>
      <c r="H20"/>
      <c r="I20"/>
    </row>
    <row r="21" spans="2:9" s="2" customFormat="1">
      <c r="B21" s="70"/>
      <c r="C21"/>
      <c r="D21"/>
      <c r="E21"/>
      <c r="F21"/>
      <c r="G21"/>
      <c r="H21"/>
      <c r="I21"/>
    </row>
    <row r="22" spans="2:9" s="2" customFormat="1">
      <c r="B22" s="71"/>
      <c r="C22"/>
      <c r="D22"/>
      <c r="E22"/>
      <c r="F22"/>
      <c r="G22"/>
      <c r="H22"/>
      <c r="I22"/>
    </row>
    <row r="23" spans="2:9" s="2" customFormat="1">
      <c r="B23" s="70"/>
      <c r="C23"/>
      <c r="D23"/>
      <c r="E23"/>
      <c r="F23"/>
      <c r="G23"/>
      <c r="H23"/>
      <c r="I23"/>
    </row>
    <row r="24" spans="2:9" s="2" customFormat="1">
      <c r="B24" s="70"/>
      <c r="C24"/>
      <c r="D24"/>
      <c r="E24"/>
      <c r="F24"/>
      <c r="G24"/>
      <c r="H24"/>
      <c r="I24"/>
    </row>
    <row r="25" spans="2:9" s="2" customFormat="1">
      <c r="B25" s="70"/>
      <c r="C25"/>
      <c r="D25"/>
      <c r="E25"/>
      <c r="F25"/>
      <c r="G25"/>
      <c r="H25"/>
      <c r="I25"/>
    </row>
    <row r="26" spans="2:9" s="2" customFormat="1">
      <c r="B26" s="70"/>
      <c r="C26"/>
      <c r="D26"/>
      <c r="E26"/>
      <c r="F26"/>
      <c r="G26"/>
      <c r="H26"/>
      <c r="I26"/>
    </row>
    <row r="27" spans="2:9" s="2" customFormat="1">
      <c r="B27" s="70"/>
      <c r="C27"/>
      <c r="D27"/>
      <c r="E27"/>
      <c r="F27"/>
      <c r="G27"/>
      <c r="H27"/>
      <c r="I27"/>
    </row>
    <row r="28" spans="2:9" s="2" customFormat="1">
      <c r="B28" s="71"/>
      <c r="C28"/>
      <c r="D28"/>
      <c r="E28"/>
      <c r="F28"/>
      <c r="G28"/>
      <c r="H28"/>
      <c r="I28"/>
    </row>
    <row r="29" spans="2:9" s="2" customFormat="1">
      <c r="B29" s="71"/>
      <c r="C29"/>
      <c r="D29"/>
      <c r="E29"/>
      <c r="F29"/>
      <c r="G29"/>
      <c r="H29"/>
      <c r="I29"/>
    </row>
    <row r="30" spans="2:9" s="2" customFormat="1">
      <c r="B30" s="71"/>
      <c r="C30"/>
      <c r="D30"/>
      <c r="E30"/>
      <c r="F30"/>
      <c r="G30"/>
      <c r="H30"/>
      <c r="I30"/>
    </row>
    <row r="31" spans="2:9" s="2" customFormat="1">
      <c r="B31" s="71"/>
      <c r="C31"/>
      <c r="D31"/>
      <c r="E31"/>
      <c r="F31"/>
      <c r="G31"/>
      <c r="H31"/>
      <c r="I31"/>
    </row>
    <row r="32" spans="2:9" s="2" customFormat="1">
      <c r="B32" s="71"/>
      <c r="C32"/>
      <c r="D32"/>
      <c r="E32"/>
      <c r="F32"/>
      <c r="G32"/>
      <c r="H32"/>
      <c r="I32"/>
    </row>
    <row r="33" spans="2:9" s="2" customFormat="1">
      <c r="B33" s="71"/>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mecWGC9QW08RPRUju0zAJ3q2aHZsbpqy8uwCcvzIhho=</DigestValue>
    </Reference>
    <Reference Type="http://www.w3.org/2000/09/xmldsig#Object" URI="#idOfficeObject">
      <DigestMethod Algorithm="http://www.w3.org/2001/04/xmlenc#sha256"/>
      <DigestValue>QuszTLAicwWHutmmyYHMkTfy7OxgbL5khldrRX7ZmoU=</DigestValue>
    </Reference>
    <Reference Type="http://uri.etsi.org/01903#SignedProperties" URI="#idSignedProperties">
      <Transforms>
        <Transform Algorithm="http://www.w3.org/TR/2001/REC-xml-c14n-20010315"/>
      </Transforms>
      <DigestMethod Algorithm="http://www.w3.org/2001/04/xmlenc#sha256"/>
      <DigestValue>TgzIhetXgtkFSxUT++wAnsMAYsQyaT/t5TCRJ6EunwE=</DigestValue>
    </Reference>
  </SignedInfo>
  <SignatureValue>PMV0P6FAKv65M9QqwaqGK51yXB5OTvMV3G0//ItGQ8Yd6fLnNQ6MgANu/7ONW+M5ulvs3822GVb9
9SKifJqOKpn42e7nbiBNUllxvgEiqOqO768Btucg5WU1IcuEdEnHTdcySpCPfgqW9EX3jqdWsD2y
+b/JuvLrkOZvjpdhDLwBJm/dIareJSBKCLSJ6Pp3A+jrWmP+GSq5Y0BwmHk3er13CDQcLUgbHT/S
LYCGu9kjVZi3Xky88bFyPdz/WKlS8zEw4ltEexRVXz/LRHAXY3IV4SDZJ++/OtB04X5HRFxhgl01
anl9eNXSVtp4XZ5C/Pws0abM8Qjsds4yshR9kQ==</SignatureValue>
  <KeyInfo>
    <X509Data>
      <X509Certificate>MIIGPjCCBSagAwIBAgIKSNt84wACAACYyzANBgkqhkiG9w0BAQsFADBKMRIwEAYKCZImiZPyLGQBGRYCZ2UxEzARBgoJkiaJk/IsZAEZFgNuYmcxHzAdBgNVBAMTFk5CRyBDbGFzcyAyIElOVCBTdWIgQ0EwHhcNMTgwNjE1MDY1MjU3WhcNMjAwNjE0MDY1MjU3WjA8MRUwEwYDVQQKEwxKU0MgVEJDIEJBTksxIzAhBgNVBAMTGkJUQiAtIEdpb3JnaSBQYWNoaWthc2h2aWxpMIIBIjANBgkqhkiG9w0BAQEFAAOCAQ8AMIIBCgKCAQEA+lj6ikZPNqcjvZLjCOafadt6aNAZlYzjf/4vEVHhSGf4moNr7eUzCoM0W1W4l05Wds0DpFz/HscfZoauk8SzyjpmFFTJA2lnv0YyzqXe25ahOygDBmgxyDvi/Vc5QpBnQtCEqzfdAuH+2yGThQjmbKzNBmlJ40wfBE7JUazBC36PIEYiH1YXvD6Igry0swE1d3rsSb9gHmVpACpDz8UpS4gU9YGcaiQmmMRiR1Rdc7eU67tHhTuvp2dH5XixXD4zRBhbTS9N+KGBGZnkpN/Ybsr4b4xTR8c2+J6IgRy8cgSR79Oyyc5sp6yYG/DJzYbcKq8JJCmlIYX6JH+yLu6Q7wIDAQABo4IDMjCCAy4wPAYJKwYBBAGCNxUHBC8wLQYlKwYBBAGCNxUI5rJgg431RIaBmQmDuKFKg76EcQSDxJEzhIOIXQIBZAIBIzAdBgNVHSUEFjAUBggrBgEFBQcDAgYIKwYBBQUHAwQwCwYDVR0PBAQDAgeAMCcGCSsGAQQBgjcVCgQaMBgwCgYIKwYBBQUHAwIwCgYIKwYBBQUHAwQwHQYDVR0OBBYEFBUZ+1GZ8PVx4jlFpzNlETEC41e9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IP1Z2vty5zCxdR8aEekkzVvvIlpnsvjzclmubzPhA1fQWchaJtoCcQ7BaI+eQs9eANWz61qdXxfJ79bo0zAeCYeBNaTXSd/gpR0nQPM5acA9lIO8YetCCkELshKa6uPCuBBvMz+IetSVanAInmGshJZz0lF9UwuLnHBA0QsQz4V/kJxUfSqM3/LN3+bgzBBXYNP+13xIajizMxWTfuK7IgU8p/AU1tmcijYYwLeHX6oM0wwYLFK1rTaj0BXAaaiEA2guCkgbsQdAhwcEp+JpBcHuSILAr0pmo2oZscf4RMm1od3ERcLApPgHMqlfh5azjQikkOmZgHcNeckB38gi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675qxKD1a87GfzjVx8tuTdCVD1T7a1FzAaZmYJ4Pyos=</DigestValue>
      </Reference>
      <Reference URI="/xl/calcChain.xml?ContentType=application/vnd.openxmlformats-officedocument.spreadsheetml.calcChain+xml">
        <DigestMethod Algorithm="http://www.w3.org/2001/04/xmlenc#sha256"/>
        <DigestValue>CkViHo/LXUvxe+Olz1MDdbpkBZkHWAwmscjYcOst96M=</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el+Beid7cWpASBdCHMA4meavu5ruh1p4F/3mw/XyZtQ=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X1iGGPnuBY7Oj7qv3SgFII/9vSr/CnDvCY898G4ykA4=</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z1cVGrnG6+xEA6GDQG67hJvcMS/JHmVDnXgU6CASlHE=</DigestValue>
      </Reference>
      <Reference URI="/xl/styles.xml?ContentType=application/vnd.openxmlformats-officedocument.spreadsheetml.styles+xml">
        <DigestMethod Algorithm="http://www.w3.org/2001/04/xmlenc#sha256"/>
        <DigestValue>c5gORysH7IfUghWfDR+LRDjFMogyv46tU9i665pEnBs=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bqF1Trgif9mkNHDdEeBMeo5J99Q7h50RT5+lR223Fws=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O9YoxSEMGsM2nj8lG19twlkbt+qPR7zNvaMqHjr8Jt8=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BEd4EVitWivuE55gdq58mAl0WMWSYXtLxmN4qmXDHzI=</DigestValue>
      </Reference>
      <Reference URI="/xl/worksheets/sheet10.xml?ContentType=application/vnd.openxmlformats-officedocument.spreadsheetml.worksheet+xml">
        <DigestMethod Algorithm="http://www.w3.org/2001/04/xmlenc#sha256"/>
        <DigestValue>qNRb3+7xxuVATtopwzORohLHlhI2IfitukzdvUeJjds=</DigestValue>
      </Reference>
      <Reference URI="/xl/worksheets/sheet11.xml?ContentType=application/vnd.openxmlformats-officedocument.spreadsheetml.worksheet+xml">
        <DigestMethod Algorithm="http://www.w3.org/2001/04/xmlenc#sha256"/>
        <DigestValue>rQbykcJrpUQWPpd2WRb+w6wpR3YKT+L10UIiJGOf4es=</DigestValue>
      </Reference>
      <Reference URI="/xl/worksheets/sheet12.xml?ContentType=application/vnd.openxmlformats-officedocument.spreadsheetml.worksheet+xml">
        <DigestMethod Algorithm="http://www.w3.org/2001/04/xmlenc#sha256"/>
        <DigestValue>m65tthYYi+wWP3jNzrl34E7KQJb7/GyzzO+3ziBvjHA=</DigestValue>
      </Reference>
      <Reference URI="/xl/worksheets/sheet13.xml?ContentType=application/vnd.openxmlformats-officedocument.spreadsheetml.worksheet+xml">
        <DigestMethod Algorithm="http://www.w3.org/2001/04/xmlenc#sha256"/>
        <DigestValue>HJaRg5GYPPRo40qBvxoPdlBrzPsiGrQHQ1WBVGuqI3g=</DigestValue>
      </Reference>
      <Reference URI="/xl/worksheets/sheet14.xml?ContentType=application/vnd.openxmlformats-officedocument.spreadsheetml.worksheet+xml">
        <DigestMethod Algorithm="http://www.w3.org/2001/04/xmlenc#sha256"/>
        <DigestValue>ZtlEbUwDkDkjYAZSl6Fl4eJjdRUUF3yyL4Z8ToKnYXk=</DigestValue>
      </Reference>
      <Reference URI="/xl/worksheets/sheet15.xml?ContentType=application/vnd.openxmlformats-officedocument.spreadsheetml.worksheet+xml">
        <DigestMethod Algorithm="http://www.w3.org/2001/04/xmlenc#sha256"/>
        <DigestValue>vvEeIwZk9J9tTSC4td/1B+7oFE94ZHmZNdZLIsRaMfk=</DigestValue>
      </Reference>
      <Reference URI="/xl/worksheets/sheet16.xml?ContentType=application/vnd.openxmlformats-officedocument.spreadsheetml.worksheet+xml">
        <DigestMethod Algorithm="http://www.w3.org/2001/04/xmlenc#sha256"/>
        <DigestValue>zrJquPnhGRNHDKXgincxLtFI5yOmwnLO0A0f3K0ohp8=</DigestValue>
      </Reference>
      <Reference URI="/xl/worksheets/sheet17.xml?ContentType=application/vnd.openxmlformats-officedocument.spreadsheetml.worksheet+xml">
        <DigestMethod Algorithm="http://www.w3.org/2001/04/xmlenc#sha256"/>
        <DigestValue>Tv5AcER1fEOBTSDClfNHSI9yJtxqbX1dCRgJJYERlK4=</DigestValue>
      </Reference>
      <Reference URI="/xl/worksheets/sheet18.xml?ContentType=application/vnd.openxmlformats-officedocument.spreadsheetml.worksheet+xml">
        <DigestMethod Algorithm="http://www.w3.org/2001/04/xmlenc#sha256"/>
        <DigestValue>/S8fH2Ta0RfY/yiME3wr1CuZNeBWzSYuiD1tFRkuMxY=</DigestValue>
      </Reference>
      <Reference URI="/xl/worksheets/sheet2.xml?ContentType=application/vnd.openxmlformats-officedocument.spreadsheetml.worksheet+xml">
        <DigestMethod Algorithm="http://www.w3.org/2001/04/xmlenc#sha256"/>
        <DigestValue>Mnw7+62lx157biHx7JkmMME06Umrtan9zvFPm1u2Foc=</DigestValue>
      </Reference>
      <Reference URI="/xl/worksheets/sheet3.xml?ContentType=application/vnd.openxmlformats-officedocument.spreadsheetml.worksheet+xml">
        <DigestMethod Algorithm="http://www.w3.org/2001/04/xmlenc#sha256"/>
        <DigestValue>lFMeXcIDz/hjyB68DnAkVTiRyG2tqZwb75fLUAbchrI=</DigestValue>
      </Reference>
      <Reference URI="/xl/worksheets/sheet4.xml?ContentType=application/vnd.openxmlformats-officedocument.spreadsheetml.worksheet+xml">
        <DigestMethod Algorithm="http://www.w3.org/2001/04/xmlenc#sha256"/>
        <DigestValue>xgGvUUzSQXI3EFhCxPPRsz3fLaz2hFohaOY1yns9JHI=</DigestValue>
      </Reference>
      <Reference URI="/xl/worksheets/sheet5.xml?ContentType=application/vnd.openxmlformats-officedocument.spreadsheetml.worksheet+xml">
        <DigestMethod Algorithm="http://www.w3.org/2001/04/xmlenc#sha256"/>
        <DigestValue>cFafpzO+qJRsaTSY5b+rirEEz9RX70jqWnVYNCq1Y6c=</DigestValue>
      </Reference>
      <Reference URI="/xl/worksheets/sheet6.xml?ContentType=application/vnd.openxmlformats-officedocument.spreadsheetml.worksheet+xml">
        <DigestMethod Algorithm="http://www.w3.org/2001/04/xmlenc#sha256"/>
        <DigestValue>eEmQ66RxWvye8oK10rngzJ6EytuMr1yeRd2t3xWyfeA=</DigestValue>
      </Reference>
      <Reference URI="/xl/worksheets/sheet7.xml?ContentType=application/vnd.openxmlformats-officedocument.spreadsheetml.worksheet+xml">
        <DigestMethod Algorithm="http://www.w3.org/2001/04/xmlenc#sha256"/>
        <DigestValue>fKZMDoqY6QE7yoqMvBD1DcMzAbAiCEYr6FrN1RncSi0=</DigestValue>
      </Reference>
      <Reference URI="/xl/worksheets/sheet8.xml?ContentType=application/vnd.openxmlformats-officedocument.spreadsheetml.worksheet+xml">
        <DigestMethod Algorithm="http://www.w3.org/2001/04/xmlenc#sha256"/>
        <DigestValue>l1Ruwk5bKPZzL5e+A+S7663pqmxuQOKRGglWi4Ial2Q=</DigestValue>
      </Reference>
      <Reference URI="/xl/worksheets/sheet9.xml?ContentType=application/vnd.openxmlformats-officedocument.spreadsheetml.worksheet+xml">
        <DigestMethod Algorithm="http://www.w3.org/2001/04/xmlenc#sha256"/>
        <DigestValue>s8Wq0n2SrtfVyNVuGxz3pOtKoEGpZH7qXBdE4tKw1l4=</DigestValue>
      </Reference>
    </Manifest>
    <SignatureProperties>
      <SignatureProperty Id="idSignatureTime" Target="#idPackageSignature">
        <mdssi:SignatureTime xmlns:mdssi="http://schemas.openxmlformats.org/package/2006/digital-signature">
          <mdssi:Format>YYYY-MM-DDThh:mm:ssTZD</mdssi:Format>
          <mdssi:Value>2018-07-30T12:09:01Z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2018-07-30T12:09:01Z</xd:SigningTime>
          <xd:SigningCertificate>
            <xd:Cert>
              <xd:CertDigest>
                <DigestMethod Algorithm="http://www.w3.org/2001/04/xmlenc#sha256"/>
                <DigestValue>VTF/tFvo730OHkuGjoSej07vcCqYRfKvh5Fhv1DFp7E=</DigestValue>
              </xd:CertDigest>
              <xd:IssuerSerial>
                <X509IssuerName>CN=NBG Class 2 INT Sub CA, DC=nbg, DC=ge</X509IssuerName>
                <X509SerialNumber>344059222755245853546699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fgLuBv1Y/5oNktewKjyB5J3hUO37HgszLhwKadE2C98=</DigestValue>
    </Reference>
    <Reference Type="http://www.w3.org/2000/09/xmldsig#Object" URI="#idOfficeObject">
      <DigestMethod Algorithm="http://www.w3.org/2001/04/xmlenc#sha256"/>
      <DigestValue>QuszTLAicwWHutmmyYHMkTfy7OxgbL5khldrRX7ZmoU=</DigestValue>
    </Reference>
    <Reference Type="http://uri.etsi.org/01903#SignedProperties" URI="#idSignedProperties">
      <Transforms>
        <Transform Algorithm="http://www.w3.org/TR/2001/REC-xml-c14n-20010315"/>
      </Transforms>
      <DigestMethod Algorithm="http://www.w3.org/2001/04/xmlenc#sha256"/>
      <DigestValue>YK3SHzgMAsxIzYq09bHPNPeMOLwoaJuhQVxHO2j/J74=</DigestValue>
    </Reference>
  </SignedInfo>
  <SignatureValue>s3wH/3VGS6YIq/H85/5DEuvgvsrEXkf02x8Pjo7d9eal8SkZBDqpJNvR2obO3GQeYov5cEJhojPf
OAuiVpWWYn+Cm/HedPjEALD42A/8WUOq8J24DbguQeVt2sY/J8zsFUQ7NiehKS62kxRODG7FWado
X3R3oyxmZVrCeqUIwcx1OHayHpyq3mTorUlpMxsl6UwjmhoJo3jPkoHcbWtxcy3wBHMhsIxXSR4B
g4Z54D3iQ3Wpq2U8VA66qteQoYLG+9mUQySET7Qo5QULjhMx/r2rJLzLDEQpP/wWWlVlmo7DjlWz
YrnYGPx+39OXFJeAezhXGLlxd8QV73OoeD89fQ==</SignatureValue>
  <KeyInfo>
    <X509Data>
      <X509Certificate>MIIGPDCCBSSgAwIBAgIKergbCgACAAAc0zANBgkqhkiG9w0BAQsFADBKMRIwEAYKCZImiZPyLGQBGRYCZ2UxEzARBgoJkiaJk/IsZAEZFgNuYmcxHzAdBgNVBAMTFk5CRyBDbGFzcyAyIElOVCBTdWIgQ0EwHhcNMTcwMjE1MDcwMzM1WhcNMTkwMjE1MDcwMzM1WjA6MRUwEwYDVQQKEwxKU0MgVEJDIEJBTksxITAfBgNVBAMTGEJUQiAtIFRhbWFyIE1ldGl2aXNodmlsaTCCASIwDQYJKoZIhvcNAQEBBQADggEPADCCAQoCggEBAOuV3U/GSk5PdTjg3UffK8+SUhcxn4F92C7rs96rc4d1sbW5e38MxqVKML2TonN7IjmrhtApUgM/FmZrqAnIHWHUB5Vnp6ouYF2a2kU31BDALgvuR73wtImMn4HrpWRH+jLSN7o41NGbs3BsG0xy1pIZxSey/4hvlVXSaSVx2559qgAVr+htg6iVLTk6auWLSo5y3fz9ln5nb+HNb38kI/+4qVRffUb52JLnQV3TE4OmFuiNj0+dBPbV8lQshMasvNbhVF99gEQy8+tfDYSzvWRjXdT3VeGoE4gh6VYLsl2qSw8B3potfM4K7ZlrDgkthOxgGF7UsxNKseNSjDK71dsCAwEAAaOCAzIwggMuMDwGCSsGAQQBgjcVBwQvMC0GJSsGAQQBgjcVCOayYION9USGgZkJg7ihSoO+hHEEg8SRM4SDiF0CAWQCAR0wHQYDVR0lBBYwFAYIKwYBBQUHAwIGCCsGAQUFBwMEMAsGA1UdDwQEAwIHgDAnBgkrBgEEAYI3FQoEGjAYMAoGCCsGAQUFBwMCMAoGCCsGAQUFBwMEMB0GA1UdDgQWBBRPrFY2TKYghCN3iZrvlsWc6IFtv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ntia16+QgG07mmYvsUEF8asT+fYF2u3p45GuuOmMgP5VwQAX3norxr0BlKpEDgy0mrbvXD2dULVIp42s9vp/f5cwUErpEPgeI+8VY94LgwvVQ6NUj6fm7iY8dF2qe+kB12dhK9k67O9XXV1DlXIbbc2Wo+VtffPMqi1U283sVQAFTOdmrv9O5UjltXRJQhnSc54NCUr4FgLJQBgkTcbPORtGwYkimtQ20u53qWZ/uFwvgcQPF/ggbb/I9TADlcJ+9SJ4L7Dw4sISGbWwv8S+jiJS/5Zi5EX1RHvs7YhD9g8dCvIcaZw5PQzYRZrPBbmt9lUw2If6hRE/86YDA+Uwx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675qxKD1a87GfzjVx8tuTdCVD1T7a1FzAaZmYJ4Pyos=</DigestValue>
      </Reference>
      <Reference URI="/xl/calcChain.xml?ContentType=application/vnd.openxmlformats-officedocument.spreadsheetml.calcChain+xml">
        <DigestMethod Algorithm="http://www.w3.org/2001/04/xmlenc#sha256"/>
        <DigestValue>CkViHo/LXUvxe+Olz1MDdbpkBZkHWAwmscjYcOst96M=</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el+Beid7cWpASBdCHMA4meavu5ruh1p4F/3mw/XyZtQ=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X1iGGPnuBY7Oj7qv3SgFII/9vSr/CnDvCY898G4ykA4=</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z1cVGrnG6+xEA6GDQG67hJvcMS/JHmVDnXgU6CASlHE=</DigestValue>
      </Reference>
      <Reference URI="/xl/styles.xml?ContentType=application/vnd.openxmlformats-officedocument.spreadsheetml.styles+xml">
        <DigestMethod Algorithm="http://www.w3.org/2001/04/xmlenc#sha256"/>
        <DigestValue>c5gORysH7IfUghWfDR+LRDjFMogyv46tU9i665pEnBs=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bqF1Trgif9mkNHDdEeBMeo5J99Q7h50RT5+lR223Fws=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O9YoxSEMGsM2nj8lG19twlkbt+qPR7zNvaMqHjr8Jt8=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BEd4EVitWivuE55gdq58mAl0WMWSYXtLxmN4qmXDHzI=</DigestValue>
      </Reference>
      <Reference URI="/xl/worksheets/sheet10.xml?ContentType=application/vnd.openxmlformats-officedocument.spreadsheetml.worksheet+xml">
        <DigestMethod Algorithm="http://www.w3.org/2001/04/xmlenc#sha256"/>
        <DigestValue>qNRb3+7xxuVATtopwzORohLHlhI2IfitukzdvUeJjds=</DigestValue>
      </Reference>
      <Reference URI="/xl/worksheets/sheet11.xml?ContentType=application/vnd.openxmlformats-officedocument.spreadsheetml.worksheet+xml">
        <DigestMethod Algorithm="http://www.w3.org/2001/04/xmlenc#sha256"/>
        <DigestValue>rQbykcJrpUQWPpd2WRb+w6wpR3YKT+L10UIiJGOf4es=</DigestValue>
      </Reference>
      <Reference URI="/xl/worksheets/sheet12.xml?ContentType=application/vnd.openxmlformats-officedocument.spreadsheetml.worksheet+xml">
        <DigestMethod Algorithm="http://www.w3.org/2001/04/xmlenc#sha256"/>
        <DigestValue>m65tthYYi+wWP3jNzrl34E7KQJb7/GyzzO+3ziBvjHA=</DigestValue>
      </Reference>
      <Reference URI="/xl/worksheets/sheet13.xml?ContentType=application/vnd.openxmlformats-officedocument.spreadsheetml.worksheet+xml">
        <DigestMethod Algorithm="http://www.w3.org/2001/04/xmlenc#sha256"/>
        <DigestValue>HJaRg5GYPPRo40qBvxoPdlBrzPsiGrQHQ1WBVGuqI3g=</DigestValue>
      </Reference>
      <Reference URI="/xl/worksheets/sheet14.xml?ContentType=application/vnd.openxmlformats-officedocument.spreadsheetml.worksheet+xml">
        <DigestMethod Algorithm="http://www.w3.org/2001/04/xmlenc#sha256"/>
        <DigestValue>ZtlEbUwDkDkjYAZSl6Fl4eJjdRUUF3yyL4Z8ToKnYXk=</DigestValue>
      </Reference>
      <Reference URI="/xl/worksheets/sheet15.xml?ContentType=application/vnd.openxmlformats-officedocument.spreadsheetml.worksheet+xml">
        <DigestMethod Algorithm="http://www.w3.org/2001/04/xmlenc#sha256"/>
        <DigestValue>vvEeIwZk9J9tTSC4td/1B+7oFE94ZHmZNdZLIsRaMfk=</DigestValue>
      </Reference>
      <Reference URI="/xl/worksheets/sheet16.xml?ContentType=application/vnd.openxmlformats-officedocument.spreadsheetml.worksheet+xml">
        <DigestMethod Algorithm="http://www.w3.org/2001/04/xmlenc#sha256"/>
        <DigestValue>zrJquPnhGRNHDKXgincxLtFI5yOmwnLO0A0f3K0ohp8=</DigestValue>
      </Reference>
      <Reference URI="/xl/worksheets/sheet17.xml?ContentType=application/vnd.openxmlformats-officedocument.spreadsheetml.worksheet+xml">
        <DigestMethod Algorithm="http://www.w3.org/2001/04/xmlenc#sha256"/>
        <DigestValue>Tv5AcER1fEOBTSDClfNHSI9yJtxqbX1dCRgJJYERlK4=</DigestValue>
      </Reference>
      <Reference URI="/xl/worksheets/sheet18.xml?ContentType=application/vnd.openxmlformats-officedocument.spreadsheetml.worksheet+xml">
        <DigestMethod Algorithm="http://www.w3.org/2001/04/xmlenc#sha256"/>
        <DigestValue>/S8fH2Ta0RfY/yiME3wr1CuZNeBWzSYuiD1tFRkuMxY=</DigestValue>
      </Reference>
      <Reference URI="/xl/worksheets/sheet2.xml?ContentType=application/vnd.openxmlformats-officedocument.spreadsheetml.worksheet+xml">
        <DigestMethod Algorithm="http://www.w3.org/2001/04/xmlenc#sha256"/>
        <DigestValue>Mnw7+62lx157biHx7JkmMME06Umrtan9zvFPm1u2Foc=</DigestValue>
      </Reference>
      <Reference URI="/xl/worksheets/sheet3.xml?ContentType=application/vnd.openxmlformats-officedocument.spreadsheetml.worksheet+xml">
        <DigestMethod Algorithm="http://www.w3.org/2001/04/xmlenc#sha256"/>
        <DigestValue>lFMeXcIDz/hjyB68DnAkVTiRyG2tqZwb75fLUAbchrI=</DigestValue>
      </Reference>
      <Reference URI="/xl/worksheets/sheet4.xml?ContentType=application/vnd.openxmlformats-officedocument.spreadsheetml.worksheet+xml">
        <DigestMethod Algorithm="http://www.w3.org/2001/04/xmlenc#sha256"/>
        <DigestValue>xgGvUUzSQXI3EFhCxPPRsz3fLaz2hFohaOY1yns9JHI=</DigestValue>
      </Reference>
      <Reference URI="/xl/worksheets/sheet5.xml?ContentType=application/vnd.openxmlformats-officedocument.spreadsheetml.worksheet+xml">
        <DigestMethod Algorithm="http://www.w3.org/2001/04/xmlenc#sha256"/>
        <DigestValue>cFafpzO+qJRsaTSY5b+rirEEz9RX70jqWnVYNCq1Y6c=</DigestValue>
      </Reference>
      <Reference URI="/xl/worksheets/sheet6.xml?ContentType=application/vnd.openxmlformats-officedocument.spreadsheetml.worksheet+xml">
        <DigestMethod Algorithm="http://www.w3.org/2001/04/xmlenc#sha256"/>
        <DigestValue>eEmQ66RxWvye8oK10rngzJ6EytuMr1yeRd2t3xWyfeA=</DigestValue>
      </Reference>
      <Reference URI="/xl/worksheets/sheet7.xml?ContentType=application/vnd.openxmlformats-officedocument.spreadsheetml.worksheet+xml">
        <DigestMethod Algorithm="http://www.w3.org/2001/04/xmlenc#sha256"/>
        <DigestValue>fKZMDoqY6QE7yoqMvBD1DcMzAbAiCEYr6FrN1RncSi0=</DigestValue>
      </Reference>
      <Reference URI="/xl/worksheets/sheet8.xml?ContentType=application/vnd.openxmlformats-officedocument.spreadsheetml.worksheet+xml">
        <DigestMethod Algorithm="http://www.w3.org/2001/04/xmlenc#sha256"/>
        <DigestValue>l1Ruwk5bKPZzL5e+A+S7663pqmxuQOKRGglWi4Ial2Q=</DigestValue>
      </Reference>
      <Reference URI="/xl/worksheets/sheet9.xml?ContentType=application/vnd.openxmlformats-officedocument.spreadsheetml.worksheet+xml">
        <DigestMethod Algorithm="http://www.w3.org/2001/04/xmlenc#sha256"/>
        <DigestValue>s8Wq0n2SrtfVyNVuGxz3pOtKoEGpZH7qXBdE4tKw1l4=</DigestValue>
      </Reference>
    </Manifest>
    <SignatureProperties>
      <SignatureProperty Id="idSignatureTime" Target="#idPackageSignature">
        <mdssi:SignatureTime xmlns:mdssi="http://schemas.openxmlformats.org/package/2006/digital-signature">
          <mdssi:Format>YYYY-MM-DDThh:mm:ssTZD</mdssi:Format>
          <mdssi:Value>2018-07-30T12:09:27Z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2018-07-30T12:09:27Z</xd:SigningTime>
          <xd:SigningCertificate>
            <xd:Cert>
              <xd:CertDigest>
                <DigestMethod Algorithm="http://www.w3.org/2001/04/xmlenc#sha256"/>
                <DigestValue>BGPIOoBqAsEoeg6wH9DYn3YDBrzPp2bz+193kdU4A58=</DigestValue>
              </xd:CertDigest>
              <xd:IssuerSerial>
                <X509IssuerName>CN=NBG Class 2 INT Sub CA, DC=nbg, DC=ge</X509IssuerName>
                <X509SerialNumber>579524860189456654671059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2018-07-30T12:08:50Z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