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U:\Reporting Department\NBG\NBG to IFRS transmission\IFRS Transmission\2026\Pillar\Q2 Working\Sent\"/>
    </mc:Choice>
  </mc:AlternateContent>
  <xr:revisionPtr revIDLastSave="0" documentId="13_ncr:1_{D9040493-58F5-44BE-922D-6033E98C106E}" xr6:coauthVersionLast="47" xr6:coauthVersionMax="47" xr10:uidLastSave="{00000000-0000-0000-0000-000000000000}"/>
  <bookViews>
    <workbookView xWindow="-110" yWindow="-110" windowWidth="19420" windowHeight="11500" tabRatio="791" xr2:uid="{C13E5F89-B29E-4F5F-AEFA-AE5B701A804B}"/>
  </bookViews>
  <sheets>
    <sheet name="Info " sheetId="1" r:id="rId1"/>
    <sheet name="1. key ratios " sheetId="2" r:id="rId2"/>
    <sheet name="2. SOFP" sheetId="3" r:id="rId3"/>
    <sheet name="3. SOPL" sheetId="4" r:id="rId4"/>
    <sheet name="4. Off-balance" sheetId="5" r:id="rId5"/>
    <sheet name="5. RWA " sheetId="6" r:id="rId6"/>
    <sheet name="6. Administrators-shareholders" sheetId="7" r:id="rId7"/>
    <sheet name="7. LI1 " sheetId="8" r:id="rId8"/>
    <sheet name="8. LI2" sheetId="9" r:id="rId9"/>
    <sheet name="9.Capital" sheetId="10" r:id="rId10"/>
    <sheet name="9.1. Capital Requirements" sheetId="11" r:id="rId11"/>
    <sheet name="9.2. MREL1" sheetId="12" r:id="rId12"/>
    <sheet name="9.3. MREL2" sheetId="13" r:id="rId13"/>
    <sheet name="10. CC2" sheetId="14" r:id="rId14"/>
    <sheet name="11. CRWA " sheetId="15" r:id="rId15"/>
    <sheet name="12. CRM" sheetId="16" r:id="rId16"/>
    <sheet name="13. CRME " sheetId="17" r:id="rId17"/>
    <sheet name="14. LCR" sheetId="18" r:id="rId18"/>
    <sheet name="15. CCR " sheetId="19" r:id="rId19"/>
    <sheet name="15.1 LR" sheetId="20" r:id="rId20"/>
    <sheet name="15.2 CVA" sheetId="21" r:id="rId21"/>
    <sheet name="16. NSFR" sheetId="22" r:id="rId22"/>
    <sheet name=" 17. Residual Maturity" sheetId="23" r:id="rId23"/>
    <sheet name="18. Assets by Exposure classes" sheetId="24" r:id="rId24"/>
    <sheet name="19. Assets by Risk Sectors" sheetId="25" r:id="rId25"/>
    <sheet name="20. Reserves" sheetId="26" r:id="rId26"/>
    <sheet name="21. NPL" sheetId="27" r:id="rId27"/>
    <sheet name="22. Quality" sheetId="28" r:id="rId28"/>
    <sheet name="23. LTV" sheetId="29" r:id="rId29"/>
    <sheet name="24. Risk Sector" sheetId="30" r:id="rId30"/>
    <sheet name="25. Collateral" sheetId="31" r:id="rId31"/>
    <sheet name="26. Retail Products" sheetId="32" r:id="rId32"/>
  </sheets>
  <definedNames>
    <definedName name="_cur1">#REF!</definedName>
    <definedName name="_cur2">#REF!</definedName>
    <definedName name="_sum1">#REF!</definedName>
    <definedName name="_sum2">#REF!</definedName>
    <definedName name="ACC_BALACC" localSheetId="22">#REF!</definedName>
    <definedName name="ACC_BALACC" localSheetId="1">#REF!</definedName>
    <definedName name="ACC_BALACC" localSheetId="14">#REF!</definedName>
    <definedName name="ACC_BALACC" localSheetId="16">#REF!</definedName>
    <definedName name="ACC_BALACC" localSheetId="17">#REF!</definedName>
    <definedName name="ACC_BALACC" localSheetId="18">#REF!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5">#REF!</definedName>
    <definedName name="ACC_BALACC" localSheetId="7">#REF!</definedName>
    <definedName name="ACC_BALACC" localSheetId="10">#REF!</definedName>
    <definedName name="ACC_BALACC" localSheetId="12">#REF!</definedName>
    <definedName name="ACC_BALACC" localSheetId="9">#REF!</definedName>
    <definedName name="ACC_BALACC" localSheetId="0">#REF!</definedName>
    <definedName name="ACC_BALACC">#REF!</definedName>
    <definedName name="ACC_CRS" localSheetId="22">#REF!</definedName>
    <definedName name="ACC_CRS" localSheetId="1">#REF!</definedName>
    <definedName name="ACC_CRS" localSheetId="14">#REF!</definedName>
    <definedName name="ACC_CRS" localSheetId="16">#REF!</definedName>
    <definedName name="ACC_CRS" localSheetId="17">#REF!</definedName>
    <definedName name="ACC_CRS" localSheetId="18">#REF!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5">#REF!</definedName>
    <definedName name="ACC_CRS" localSheetId="7">#REF!</definedName>
    <definedName name="ACC_CRS" localSheetId="10">#REF!</definedName>
    <definedName name="ACC_CRS" localSheetId="12">#REF!</definedName>
    <definedName name="ACC_CRS" localSheetId="9">#REF!</definedName>
    <definedName name="ACC_CRS" localSheetId="0">#REF!</definedName>
    <definedName name="ACC_CRS">#REF!</definedName>
    <definedName name="ACC_DBS" localSheetId="22">#REF!</definedName>
    <definedName name="ACC_DBS" localSheetId="1">#REF!</definedName>
    <definedName name="ACC_DBS" localSheetId="14">#REF!</definedName>
    <definedName name="ACC_DBS" localSheetId="16">#REF!</definedName>
    <definedName name="ACC_DBS" localSheetId="17">#REF!</definedName>
    <definedName name="ACC_DBS" localSheetId="18">#REF!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5">#REF!</definedName>
    <definedName name="ACC_DBS" localSheetId="7">#REF!</definedName>
    <definedName name="ACC_DBS" localSheetId="10">#REF!</definedName>
    <definedName name="ACC_DBS" localSheetId="12">#REF!</definedName>
    <definedName name="ACC_DBS" localSheetId="9">#REF!</definedName>
    <definedName name="ACC_DBS" localSheetId="0">#REF!</definedName>
    <definedName name="ACC_DBS">#REF!</definedName>
    <definedName name="ACC_ISO" localSheetId="22">#REF!</definedName>
    <definedName name="ACC_ISO" localSheetId="1">#REF!</definedName>
    <definedName name="ACC_ISO" localSheetId="14">#REF!</definedName>
    <definedName name="ACC_ISO" localSheetId="16">#REF!</definedName>
    <definedName name="ACC_ISO" localSheetId="17">#REF!</definedName>
    <definedName name="ACC_ISO" localSheetId="18">#REF!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5">#REF!</definedName>
    <definedName name="ACC_ISO" localSheetId="7">#REF!</definedName>
    <definedName name="ACC_ISO" localSheetId="10">#REF!</definedName>
    <definedName name="ACC_ISO" localSheetId="12">#REF!</definedName>
    <definedName name="ACC_ISO" localSheetId="9">#REF!</definedName>
    <definedName name="ACC_ISO" localSheetId="0">#REF!</definedName>
    <definedName name="ACC_ISO">#REF!</definedName>
    <definedName name="ACC_SALDO" localSheetId="22">#REF!</definedName>
    <definedName name="ACC_SALDO" localSheetId="1">#REF!</definedName>
    <definedName name="ACC_SALDO" localSheetId="14">#REF!</definedName>
    <definedName name="ACC_SALDO" localSheetId="16">#REF!</definedName>
    <definedName name="ACC_SALDO" localSheetId="17">#REF!</definedName>
    <definedName name="ACC_SALDO" localSheetId="18">#REF!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5">#REF!</definedName>
    <definedName name="ACC_SALDO" localSheetId="7">#REF!</definedName>
    <definedName name="ACC_SALDO" localSheetId="10">#REF!</definedName>
    <definedName name="ACC_SALDO" localSheetId="12">#REF!</definedName>
    <definedName name="ACC_SALDO" localSheetId="9">#REF!</definedName>
    <definedName name="ACC_SALDO" localSheetId="0">#REF!</definedName>
    <definedName name="ACC_SALDO">#REF!</definedName>
    <definedName name="BS_BALACC" localSheetId="22">#REF!</definedName>
    <definedName name="BS_BALACC" localSheetId="1">#REF!</definedName>
    <definedName name="BS_BALACC" localSheetId="14">#REF!</definedName>
    <definedName name="BS_BALACC" localSheetId="16">#REF!</definedName>
    <definedName name="BS_BALACC" localSheetId="17">#REF!</definedName>
    <definedName name="BS_BALACC" localSheetId="18">#REF!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5">#REF!</definedName>
    <definedName name="BS_BALACC" localSheetId="7">#REF!</definedName>
    <definedName name="BS_BALACC" localSheetId="10">#REF!</definedName>
    <definedName name="BS_BALACC" localSheetId="12">#REF!</definedName>
    <definedName name="BS_BALACC" localSheetId="9">#REF!</definedName>
    <definedName name="BS_BALACC" localSheetId="0">#REF!</definedName>
    <definedName name="BS_BALACC">#REF!</definedName>
    <definedName name="BS_BALANCE" localSheetId="22">#REF!</definedName>
    <definedName name="BS_BALANCE" localSheetId="1">#REF!</definedName>
    <definedName name="BS_BALANCE" localSheetId="14">#REF!</definedName>
    <definedName name="BS_BALANCE" localSheetId="16">#REF!</definedName>
    <definedName name="BS_BALANCE" localSheetId="17">#REF!</definedName>
    <definedName name="BS_BALANCE" localSheetId="18">#REF!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5">#REF!</definedName>
    <definedName name="BS_BALANCE" localSheetId="7">#REF!</definedName>
    <definedName name="BS_BALANCE" localSheetId="10">#REF!</definedName>
    <definedName name="BS_BALANCE" localSheetId="12">#REF!</definedName>
    <definedName name="BS_BALANCE" localSheetId="9">#REF!</definedName>
    <definedName name="BS_BALANCE" localSheetId="0">#REF!</definedName>
    <definedName name="BS_BALANCE">#REF!</definedName>
    <definedName name="BS_CR" localSheetId="22">#REF!</definedName>
    <definedName name="BS_CR" localSheetId="1">#REF!</definedName>
    <definedName name="BS_CR" localSheetId="14">#REF!</definedName>
    <definedName name="BS_CR" localSheetId="16">#REF!</definedName>
    <definedName name="BS_CR" localSheetId="17">#REF!</definedName>
    <definedName name="BS_CR" localSheetId="18">#REF!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5">#REF!</definedName>
    <definedName name="BS_CR" localSheetId="7">#REF!</definedName>
    <definedName name="BS_CR" localSheetId="10">#REF!</definedName>
    <definedName name="BS_CR" localSheetId="12">#REF!</definedName>
    <definedName name="BS_CR" localSheetId="9">#REF!</definedName>
    <definedName name="BS_CR" localSheetId="0">#REF!</definedName>
    <definedName name="BS_CR">#REF!</definedName>
    <definedName name="BS_CR_EQU" localSheetId="22">#REF!</definedName>
    <definedName name="BS_CR_EQU" localSheetId="1">#REF!</definedName>
    <definedName name="BS_CR_EQU" localSheetId="14">#REF!</definedName>
    <definedName name="BS_CR_EQU" localSheetId="16">#REF!</definedName>
    <definedName name="BS_CR_EQU" localSheetId="17">#REF!</definedName>
    <definedName name="BS_CR_EQU" localSheetId="18">#REF!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5">#REF!</definedName>
    <definedName name="BS_CR_EQU" localSheetId="7">#REF!</definedName>
    <definedName name="BS_CR_EQU" localSheetId="10">#REF!</definedName>
    <definedName name="BS_CR_EQU" localSheetId="12">#REF!</definedName>
    <definedName name="BS_CR_EQU" localSheetId="9">#REF!</definedName>
    <definedName name="BS_CR_EQU" localSheetId="0">#REF!</definedName>
    <definedName name="BS_CR_EQU">#REF!</definedName>
    <definedName name="BS_DB" localSheetId="22">#REF!</definedName>
    <definedName name="BS_DB" localSheetId="1">#REF!</definedName>
    <definedName name="BS_DB" localSheetId="14">#REF!</definedName>
    <definedName name="BS_DB" localSheetId="16">#REF!</definedName>
    <definedName name="BS_DB" localSheetId="17">#REF!</definedName>
    <definedName name="BS_DB" localSheetId="18">#REF!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5">#REF!</definedName>
    <definedName name="BS_DB" localSheetId="7">#REF!</definedName>
    <definedName name="BS_DB" localSheetId="10">#REF!</definedName>
    <definedName name="BS_DB" localSheetId="12">#REF!</definedName>
    <definedName name="BS_DB" localSheetId="9">#REF!</definedName>
    <definedName name="BS_DB" localSheetId="0">#REF!</definedName>
    <definedName name="BS_DB">#REF!</definedName>
    <definedName name="BS_DB_EQU" localSheetId="22">#REF!</definedName>
    <definedName name="BS_DB_EQU" localSheetId="1">#REF!</definedName>
    <definedName name="BS_DB_EQU" localSheetId="14">#REF!</definedName>
    <definedName name="BS_DB_EQU" localSheetId="16">#REF!</definedName>
    <definedName name="BS_DB_EQU" localSheetId="17">#REF!</definedName>
    <definedName name="BS_DB_EQU" localSheetId="18">#REF!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5">#REF!</definedName>
    <definedName name="BS_DB_EQU" localSheetId="7">#REF!</definedName>
    <definedName name="BS_DB_EQU" localSheetId="10">#REF!</definedName>
    <definedName name="BS_DB_EQU" localSheetId="12">#REF!</definedName>
    <definedName name="BS_DB_EQU" localSheetId="9">#REF!</definedName>
    <definedName name="BS_DB_EQU" localSheetId="0">#REF!</definedName>
    <definedName name="BS_DB_EQU">#REF!</definedName>
    <definedName name="BS_DT" localSheetId="22">#REF!</definedName>
    <definedName name="BS_DT" localSheetId="1">#REF!</definedName>
    <definedName name="BS_DT" localSheetId="14">#REF!</definedName>
    <definedName name="BS_DT" localSheetId="16">#REF!</definedName>
    <definedName name="BS_DT" localSheetId="17">#REF!</definedName>
    <definedName name="BS_DT" localSheetId="18">#REF!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5">#REF!</definedName>
    <definedName name="BS_DT" localSheetId="7">#REF!</definedName>
    <definedName name="BS_DT" localSheetId="10">#REF!</definedName>
    <definedName name="BS_DT" localSheetId="12">#REF!</definedName>
    <definedName name="BS_DT" localSheetId="9">#REF!</definedName>
    <definedName name="BS_DT" localSheetId="0">#REF!</definedName>
    <definedName name="BS_DT">#REF!</definedName>
    <definedName name="BS_ISO" localSheetId="22">#REF!</definedName>
    <definedName name="BS_ISO" localSheetId="1">#REF!</definedName>
    <definedName name="BS_ISO" localSheetId="14">#REF!</definedName>
    <definedName name="BS_ISO" localSheetId="16">#REF!</definedName>
    <definedName name="BS_ISO" localSheetId="17">#REF!</definedName>
    <definedName name="BS_ISO" localSheetId="18">#REF!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5">#REF!</definedName>
    <definedName name="BS_ISO" localSheetId="7">#REF!</definedName>
    <definedName name="BS_ISO" localSheetId="10">#REF!</definedName>
    <definedName name="BS_ISO" localSheetId="12">#REF!</definedName>
    <definedName name="BS_ISO" localSheetId="9">#REF!</definedName>
    <definedName name="BS_ISO" localSheetId="0">#REF!</definedName>
    <definedName name="BS_ISO">#REF!</definedName>
    <definedName name="CurrentDate" localSheetId="22">#REF!</definedName>
    <definedName name="CurrentDate" localSheetId="1">#REF!</definedName>
    <definedName name="CurrentDate" localSheetId="14">#REF!</definedName>
    <definedName name="CurrentDate" localSheetId="16">#REF!</definedName>
    <definedName name="CurrentDate" localSheetId="17">#REF!</definedName>
    <definedName name="CurrentDate" localSheetId="18">#REF!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5">#REF!</definedName>
    <definedName name="CurrentDate" localSheetId="7">#REF!</definedName>
    <definedName name="CurrentDate" localSheetId="10">#REF!</definedName>
    <definedName name="CurrentDate" localSheetId="12">#REF!</definedName>
    <definedName name="CurrentDate" localSheetId="9">#REF!</definedName>
    <definedName name="CurrentDate" localSheetId="0">#REF!</definedName>
    <definedName name="CurrentDate">#REF!</definedName>
    <definedName name="date">#REF!</definedName>
    <definedName name="date1">#REF!</definedName>
    <definedName name="L_FORMULAS_GEO">#REF!</definedName>
    <definedName name="Sheet" localSheetId="11">#REF!</definedName>
    <definedName name="Sheet" localSheetId="12">#REF!</definedName>
    <definedName name="Sheet">#REF!</definedName>
    <definedName name="საკრედიტო" localSheetId="11">#REF!</definedName>
    <definedName name="საკრედიტო" localSheetId="12">#REF!</definedName>
    <definedName name="საკრედიტო">#REF!</definedName>
    <definedName name="ფაილი" localSheetId="11">#REF!</definedName>
    <definedName name="ფაილი" localSheetId="12">#REF!</definedName>
    <definedName name="ფაილი">#REF!</definedName>
    <definedName name="ცვლილება_კორექტირება_რეგულაციაში" localSheetId="11">#REF!</definedName>
    <definedName name="ცვლილება_კორექტირება_რეგულაციაში" localSheetId="12">#REF!</definedName>
    <definedName name="ცვლილება_კორექტირება_რეგულაციაში">#REF!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2" l="1"/>
  <c r="B1" i="32"/>
  <c r="B2" i="31"/>
  <c r="B1" i="31"/>
  <c r="B2" i="30"/>
  <c r="B1" i="30"/>
  <c r="B2" i="29"/>
  <c r="B1" i="29"/>
  <c r="B2" i="28"/>
  <c r="B1" i="28"/>
  <c r="C10" i="27"/>
  <c r="C18" i="27" s="1"/>
  <c r="B2" i="27"/>
  <c r="B1" i="27"/>
  <c r="B2" i="26"/>
  <c r="B1" i="26"/>
  <c r="G34" i="25"/>
  <c r="F34" i="25"/>
  <c r="E34" i="25"/>
  <c r="D34" i="25"/>
  <c r="H34" i="25" s="1"/>
  <c r="C34" i="25"/>
  <c r="H33" i="25"/>
  <c r="H32" i="25"/>
  <c r="H31" i="25"/>
  <c r="H30" i="25"/>
  <c r="H29" i="25"/>
  <c r="H28" i="25"/>
  <c r="H27" i="25"/>
  <c r="H26" i="25"/>
  <c r="H25" i="25"/>
  <c r="H24" i="25"/>
  <c r="H23" i="25"/>
  <c r="H22" i="25"/>
  <c r="H21" i="25"/>
  <c r="H20" i="25"/>
  <c r="H19" i="25"/>
  <c r="H18" i="25"/>
  <c r="H17" i="25"/>
  <c r="H16" i="25"/>
  <c r="H15" i="25"/>
  <c r="H14" i="25"/>
  <c r="H13" i="25"/>
  <c r="H12" i="25"/>
  <c r="H11" i="25"/>
  <c r="H10" i="25"/>
  <c r="H9" i="25"/>
  <c r="H8" i="25"/>
  <c r="H7" i="25"/>
  <c r="B2" i="25"/>
  <c r="B1" i="25"/>
  <c r="H23" i="24"/>
  <c r="H22" i="24"/>
  <c r="G21" i="24"/>
  <c r="F21" i="24"/>
  <c r="E21" i="24"/>
  <c r="D21" i="24"/>
  <c r="C21" i="24"/>
  <c r="H20" i="24"/>
  <c r="H19" i="24"/>
  <c r="H18" i="24"/>
  <c r="H17" i="24"/>
  <c r="H16" i="24"/>
  <c r="H15" i="24"/>
  <c r="H14" i="24"/>
  <c r="H13" i="24"/>
  <c r="H12" i="24"/>
  <c r="H11" i="24"/>
  <c r="H10" i="24"/>
  <c r="H9" i="24"/>
  <c r="H8" i="24"/>
  <c r="H21" i="24" s="1"/>
  <c r="H7" i="24"/>
  <c r="B2" i="24"/>
  <c r="B1" i="24"/>
  <c r="G22" i="23"/>
  <c r="F22" i="23"/>
  <c r="E22" i="23"/>
  <c r="D22" i="23"/>
  <c r="C22" i="23"/>
  <c r="H21" i="23"/>
  <c r="H20" i="23"/>
  <c r="H19" i="23"/>
  <c r="H22" i="23" s="1"/>
  <c r="H18" i="23"/>
  <c r="H17" i="23"/>
  <c r="H16" i="23"/>
  <c r="H15" i="23"/>
  <c r="H14" i="23"/>
  <c r="H13" i="23"/>
  <c r="H12" i="23"/>
  <c r="H11" i="23"/>
  <c r="H10" i="23"/>
  <c r="H9" i="23"/>
  <c r="H8" i="23"/>
  <c r="B2" i="23"/>
  <c r="B1" i="23"/>
  <c r="G39" i="22"/>
  <c r="G37" i="22"/>
  <c r="F37" i="22"/>
  <c r="E37" i="22"/>
  <c r="D37" i="22"/>
  <c r="C37" i="22"/>
  <c r="G21" i="22"/>
  <c r="F21" i="22"/>
  <c r="E21" i="22"/>
  <c r="D21" i="22"/>
  <c r="C21" i="22"/>
  <c r="B2" i="22"/>
  <c r="B1" i="22"/>
  <c r="F6" i="21"/>
  <c r="E6" i="21"/>
  <c r="D6" i="21"/>
  <c r="C6" i="21"/>
  <c r="B2" i="21"/>
  <c r="B1" i="21"/>
  <c r="C26" i="20"/>
  <c r="C22" i="20"/>
  <c r="C14" i="20"/>
  <c r="C13" i="20"/>
  <c r="C12" i="20"/>
  <c r="C11" i="20"/>
  <c r="C10" i="20"/>
  <c r="C8" i="20"/>
  <c r="C32" i="20" s="1"/>
  <c r="C34" i="20" s="1"/>
  <c r="B2" i="20"/>
  <c r="B1" i="20"/>
  <c r="Q33" i="19"/>
  <c r="I33" i="19"/>
  <c r="Q32" i="19"/>
  <c r="I32" i="19"/>
  <c r="Q31" i="19"/>
  <c r="Q30" i="19" s="1"/>
  <c r="I31" i="19"/>
  <c r="I30" i="19"/>
  <c r="Q29" i="19"/>
  <c r="I29" i="19"/>
  <c r="Q28" i="19"/>
  <c r="I28" i="19"/>
  <c r="Q27" i="19"/>
  <c r="Q26" i="19" s="1"/>
  <c r="I27" i="19"/>
  <c r="I26" i="19"/>
  <c r="Q25" i="19"/>
  <c r="I25" i="19"/>
  <c r="Q24" i="19"/>
  <c r="I24" i="19"/>
  <c r="Q23" i="19"/>
  <c r="Q22" i="19" s="1"/>
  <c r="I23" i="19"/>
  <c r="I22" i="19"/>
  <c r="Q21" i="19"/>
  <c r="I21" i="19"/>
  <c r="Q20" i="19"/>
  <c r="I20" i="19"/>
  <c r="Q19" i="19"/>
  <c r="Q18" i="19" s="1"/>
  <c r="I19" i="19"/>
  <c r="I18" i="19"/>
  <c r="Q17" i="19"/>
  <c r="I17" i="19"/>
  <c r="Q16" i="19"/>
  <c r="I16" i="19"/>
  <c r="Q15" i="19"/>
  <c r="Q14" i="19" s="1"/>
  <c r="I15" i="19"/>
  <c r="I14" i="19"/>
  <c r="Q13" i="19"/>
  <c r="I13" i="19"/>
  <c r="Q12" i="19"/>
  <c r="I12" i="19"/>
  <c r="Q11" i="19"/>
  <c r="Q10" i="19" s="1"/>
  <c r="I11" i="19"/>
  <c r="I10" i="19"/>
  <c r="Q9" i="19"/>
  <c r="P9" i="19"/>
  <c r="O9" i="19"/>
  <c r="N9" i="19"/>
  <c r="M9" i="19"/>
  <c r="L9" i="19"/>
  <c r="K9" i="19"/>
  <c r="J9" i="19"/>
  <c r="G9" i="19"/>
  <c r="F9" i="19"/>
  <c r="I9" i="19" s="1"/>
  <c r="C9" i="19"/>
  <c r="Q8" i="19"/>
  <c r="P8" i="19"/>
  <c r="O8" i="19"/>
  <c r="N8" i="19"/>
  <c r="M8" i="19"/>
  <c r="L8" i="19"/>
  <c r="K8" i="19"/>
  <c r="J8" i="19"/>
  <c r="I8" i="19"/>
  <c r="G8" i="19"/>
  <c r="F8" i="19"/>
  <c r="C8" i="19"/>
  <c r="P7" i="19"/>
  <c r="P6" i="19" s="1"/>
  <c r="P34" i="19" s="1"/>
  <c r="O7" i="19"/>
  <c r="O6" i="19" s="1"/>
  <c r="O34" i="19" s="1"/>
  <c r="N7" i="19"/>
  <c r="N6" i="19" s="1"/>
  <c r="N34" i="19" s="1"/>
  <c r="M7" i="19"/>
  <c r="M6" i="19" s="1"/>
  <c r="M34" i="19" s="1"/>
  <c r="L7" i="19"/>
  <c r="L6" i="19" s="1"/>
  <c r="L34" i="19" s="1"/>
  <c r="K7" i="19"/>
  <c r="J7" i="19"/>
  <c r="G7" i="19"/>
  <c r="G6" i="19" s="1"/>
  <c r="G34" i="19" s="1"/>
  <c r="F7" i="19"/>
  <c r="I7" i="19" s="1"/>
  <c r="I6" i="19" s="1"/>
  <c r="E7" i="19"/>
  <c r="E6" i="19" s="1"/>
  <c r="E34" i="19" s="1"/>
  <c r="D7" i="19"/>
  <c r="D6" i="19" s="1"/>
  <c r="D34" i="19" s="1"/>
  <c r="C7" i="19"/>
  <c r="C6" i="19" s="1"/>
  <c r="C34" i="19" s="1"/>
  <c r="K6" i="19"/>
  <c r="K34" i="19" s="1"/>
  <c r="J6" i="19"/>
  <c r="J34" i="19" s="1"/>
  <c r="B2" i="19"/>
  <c r="B1" i="19"/>
  <c r="B2" i="18"/>
  <c r="B1" i="18"/>
  <c r="G22" i="17"/>
  <c r="H22" i="17" s="1"/>
  <c r="F22" i="17"/>
  <c r="E22" i="17"/>
  <c r="D22" i="17"/>
  <c r="C22" i="17"/>
  <c r="H21" i="17"/>
  <c r="H18" i="17"/>
  <c r="H17" i="17"/>
  <c r="H16" i="17"/>
  <c r="H15" i="17"/>
  <c r="H14" i="17"/>
  <c r="H13" i="17"/>
  <c r="H11" i="17"/>
  <c r="H10" i="17"/>
  <c r="H8" i="17"/>
  <c r="B2" i="17"/>
  <c r="B1" i="17"/>
  <c r="U21" i="16"/>
  <c r="T21" i="16"/>
  <c r="S21" i="16"/>
  <c r="R21" i="16"/>
  <c r="Q21" i="16"/>
  <c r="P21" i="16"/>
  <c r="O21" i="16"/>
  <c r="N21" i="16"/>
  <c r="M21" i="16"/>
  <c r="L21" i="16"/>
  <c r="K21" i="16"/>
  <c r="J21" i="16"/>
  <c r="I21" i="16"/>
  <c r="H21" i="16"/>
  <c r="G21" i="16"/>
  <c r="F21" i="16"/>
  <c r="E21" i="16"/>
  <c r="D21" i="16"/>
  <c r="C21" i="16"/>
  <c r="V20" i="16"/>
  <c r="V19" i="16"/>
  <c r="V18" i="16"/>
  <c r="V17" i="16"/>
  <c r="V16" i="16"/>
  <c r="V15" i="16"/>
  <c r="V14" i="16"/>
  <c r="V13" i="16"/>
  <c r="V12" i="16"/>
  <c r="V11" i="16"/>
  <c r="V10" i="16"/>
  <c r="V9" i="16"/>
  <c r="V8" i="16"/>
  <c r="V7" i="16"/>
  <c r="V21" i="16" s="1"/>
  <c r="B2" i="16"/>
  <c r="B1" i="16"/>
  <c r="R22" i="15"/>
  <c r="Q22" i="15"/>
  <c r="P22" i="15"/>
  <c r="O22" i="15"/>
  <c r="N22" i="15"/>
  <c r="M22" i="15"/>
  <c r="L22" i="15"/>
  <c r="K22" i="15"/>
  <c r="J22" i="15"/>
  <c r="I22" i="15"/>
  <c r="H22" i="15"/>
  <c r="G22" i="15"/>
  <c r="F22" i="15"/>
  <c r="E22" i="15"/>
  <c r="D22" i="15"/>
  <c r="C22" i="15"/>
  <c r="S21" i="15"/>
  <c r="S20" i="15"/>
  <c r="S19" i="15"/>
  <c r="S18" i="15"/>
  <c r="S17" i="15"/>
  <c r="S16" i="15"/>
  <c r="S15" i="15"/>
  <c r="S14" i="15"/>
  <c r="S13" i="15"/>
  <c r="S12" i="15"/>
  <c r="S11" i="15"/>
  <c r="S10" i="15"/>
  <c r="S22" i="15" s="1"/>
  <c r="S9" i="15"/>
  <c r="S8" i="15"/>
  <c r="B2" i="15"/>
  <c r="B1" i="15"/>
  <c r="C62" i="14"/>
  <c r="C67" i="14" s="1"/>
  <c r="C68" i="14" s="1"/>
  <c r="C58" i="14"/>
  <c r="C52" i="14"/>
  <c r="C46" i="14"/>
  <c r="C40" i="14"/>
  <c r="C29" i="14"/>
  <c r="C26" i="14"/>
  <c r="C23" i="14"/>
  <c r="C18" i="14"/>
  <c r="C14" i="14"/>
  <c r="C35" i="14" s="1"/>
  <c r="C6" i="14"/>
  <c r="B2" i="14"/>
  <c r="B1" i="14"/>
  <c r="F17" i="13"/>
  <c r="E17" i="13"/>
  <c r="D17" i="13"/>
  <c r="C17" i="13"/>
  <c r="B17" i="13"/>
  <c r="F13" i="13"/>
  <c r="E13" i="13"/>
  <c r="D13" i="13"/>
  <c r="D9" i="13" s="1"/>
  <c r="C13" i="13"/>
  <c r="C9" i="13" s="1"/>
  <c r="B13" i="13"/>
  <c r="B9" i="13" s="1"/>
  <c r="F12" i="13"/>
  <c r="E12" i="13"/>
  <c r="D12" i="13"/>
  <c r="C12" i="13"/>
  <c r="B12" i="13"/>
  <c r="E11" i="13"/>
  <c r="D11" i="13"/>
  <c r="C11" i="13"/>
  <c r="F11" i="13" s="1"/>
  <c r="B11" i="13"/>
  <c r="E10" i="13"/>
  <c r="D10" i="13"/>
  <c r="C10" i="13"/>
  <c r="B10" i="13"/>
  <c r="F10" i="13" s="1"/>
  <c r="F9" i="13"/>
  <c r="E9" i="13"/>
  <c r="B2" i="13"/>
  <c r="B1" i="13"/>
  <c r="B19" i="12"/>
  <c r="B18" i="12"/>
  <c r="B11" i="12"/>
  <c r="B10" i="12"/>
  <c r="B9" i="12"/>
  <c r="B8" i="12"/>
  <c r="B7" i="12" s="1"/>
  <c r="B2" i="12"/>
  <c r="A2" i="12"/>
  <c r="B1" i="12"/>
  <c r="A1" i="12"/>
  <c r="B2" i="11"/>
  <c r="B1" i="11"/>
  <c r="C48" i="10"/>
  <c r="C53" i="10" s="1"/>
  <c r="C44" i="10"/>
  <c r="C36" i="10"/>
  <c r="C32" i="10"/>
  <c r="C31" i="10" s="1"/>
  <c r="C42" i="10" s="1"/>
  <c r="C12" i="10"/>
  <c r="C6" i="10"/>
  <c r="C29" i="10" s="1"/>
  <c r="B2" i="10"/>
  <c r="B1" i="10"/>
  <c r="C5" i="9"/>
  <c r="C8" i="9" s="1"/>
  <c r="C13" i="9" s="1"/>
  <c r="B2" i="9"/>
  <c r="B1" i="9"/>
  <c r="D37" i="8"/>
  <c r="C37" i="8"/>
  <c r="E31" i="8"/>
  <c r="D31" i="8"/>
  <c r="C31" i="8"/>
  <c r="E28" i="8"/>
  <c r="D28" i="8"/>
  <c r="C28" i="8"/>
  <c r="E25" i="8"/>
  <c r="D25" i="8"/>
  <c r="C25" i="8"/>
  <c r="E20" i="8"/>
  <c r="D20" i="8"/>
  <c r="C20" i="8"/>
  <c r="E16" i="8"/>
  <c r="D16" i="8"/>
  <c r="C16" i="8"/>
  <c r="E8" i="8"/>
  <c r="E37" i="8" s="1"/>
  <c r="D8" i="8"/>
  <c r="C8" i="8"/>
  <c r="B2" i="8"/>
  <c r="B1" i="8"/>
  <c r="B2" i="7"/>
  <c r="B1" i="7"/>
  <c r="F13" i="6"/>
  <c r="D13" i="6"/>
  <c r="G6" i="6"/>
  <c r="G13" i="6" s="1"/>
  <c r="F6" i="6"/>
  <c r="E6" i="6"/>
  <c r="E13" i="6" s="1"/>
  <c r="D6" i="6"/>
  <c r="C6" i="6"/>
  <c r="C13" i="6" s="1"/>
  <c r="F5" i="6"/>
  <c r="D5" i="6"/>
  <c r="B2" i="6"/>
  <c r="G5" i="6" s="1"/>
  <c r="B1" i="6"/>
  <c r="B2" i="5"/>
  <c r="B1" i="5"/>
  <c r="H44" i="4"/>
  <c r="E44" i="4"/>
  <c r="G43" i="4"/>
  <c r="G45" i="4" s="1"/>
  <c r="H42" i="4"/>
  <c r="E42" i="4"/>
  <c r="H41" i="4"/>
  <c r="E41" i="4"/>
  <c r="H40" i="4"/>
  <c r="E40" i="4"/>
  <c r="H39" i="4"/>
  <c r="E39" i="4"/>
  <c r="H38" i="4"/>
  <c r="E38" i="4"/>
  <c r="G37" i="4"/>
  <c r="F37" i="4"/>
  <c r="H37" i="4" s="1"/>
  <c r="D37" i="4"/>
  <c r="C37" i="4"/>
  <c r="E37" i="4" s="1"/>
  <c r="H36" i="4"/>
  <c r="E36" i="4"/>
  <c r="H35" i="4"/>
  <c r="E35" i="4"/>
  <c r="H34" i="4"/>
  <c r="G34" i="4"/>
  <c r="F34" i="4"/>
  <c r="D34" i="4"/>
  <c r="C34" i="4"/>
  <c r="E34" i="4" s="1"/>
  <c r="H33" i="4"/>
  <c r="E33" i="4"/>
  <c r="H32" i="4"/>
  <c r="E32" i="4"/>
  <c r="H31" i="4"/>
  <c r="E31" i="4"/>
  <c r="H30" i="4"/>
  <c r="E30" i="4"/>
  <c r="G29" i="4"/>
  <c r="F29" i="4"/>
  <c r="H29" i="4" s="1"/>
  <c r="D29" i="4"/>
  <c r="C29" i="4"/>
  <c r="E29" i="4" s="1"/>
  <c r="H28" i="4"/>
  <c r="E28" i="4"/>
  <c r="H27" i="4"/>
  <c r="E27" i="4"/>
  <c r="H26" i="4"/>
  <c r="E26" i="4"/>
  <c r="H25" i="4"/>
  <c r="E25" i="4"/>
  <c r="H24" i="4"/>
  <c r="E24" i="4"/>
  <c r="H23" i="4"/>
  <c r="E23" i="4"/>
  <c r="H22" i="4"/>
  <c r="E22" i="4"/>
  <c r="H21" i="4"/>
  <c r="E21" i="4"/>
  <c r="H20" i="4"/>
  <c r="E20" i="4"/>
  <c r="H19" i="4"/>
  <c r="E19" i="4"/>
  <c r="H18" i="4"/>
  <c r="E18" i="4"/>
  <c r="H17" i="4"/>
  <c r="E17" i="4"/>
  <c r="H16" i="4"/>
  <c r="E16" i="4"/>
  <c r="H15" i="4"/>
  <c r="E15" i="4"/>
  <c r="H14" i="4"/>
  <c r="E14" i="4"/>
  <c r="H13" i="4"/>
  <c r="G13" i="4"/>
  <c r="F13" i="4"/>
  <c r="D13" i="4"/>
  <c r="C13" i="4"/>
  <c r="C43" i="4" s="1"/>
  <c r="H12" i="4"/>
  <c r="E12" i="4"/>
  <c r="H11" i="4"/>
  <c r="E11" i="4"/>
  <c r="H10" i="4"/>
  <c r="E10" i="4"/>
  <c r="H9" i="4"/>
  <c r="E9" i="4"/>
  <c r="H8" i="4"/>
  <c r="E8" i="4"/>
  <c r="H7" i="4"/>
  <c r="E7" i="4"/>
  <c r="G6" i="4"/>
  <c r="F6" i="4"/>
  <c r="H6" i="4" s="1"/>
  <c r="D6" i="4"/>
  <c r="D43" i="4" s="1"/>
  <c r="D45" i="4" s="1"/>
  <c r="C6" i="4"/>
  <c r="B2" i="4"/>
  <c r="B1" i="4"/>
  <c r="F68" i="3"/>
  <c r="H68" i="3" s="1"/>
  <c r="D68" i="3"/>
  <c r="H67" i="3"/>
  <c r="E67" i="3"/>
  <c r="H66" i="3"/>
  <c r="E66" i="3"/>
  <c r="H65" i="3"/>
  <c r="E65" i="3"/>
  <c r="H64" i="3"/>
  <c r="E64" i="3"/>
  <c r="H63" i="3"/>
  <c r="F63" i="3"/>
  <c r="D63" i="3"/>
  <c r="C63" i="3"/>
  <c r="E63" i="3" s="1"/>
  <c r="H62" i="3"/>
  <c r="E62" i="3"/>
  <c r="H61" i="3"/>
  <c r="E61" i="3"/>
  <c r="H60" i="3"/>
  <c r="E60" i="3"/>
  <c r="H59" i="3"/>
  <c r="D59" i="3"/>
  <c r="C59" i="3"/>
  <c r="C68" i="3" s="1"/>
  <c r="E68" i="3" s="1"/>
  <c r="H58" i="3"/>
  <c r="E58" i="3"/>
  <c r="H57" i="3"/>
  <c r="E57" i="3"/>
  <c r="H56" i="3"/>
  <c r="E56" i="3"/>
  <c r="H55" i="3"/>
  <c r="E55" i="3"/>
  <c r="H52" i="3"/>
  <c r="E52" i="3"/>
  <c r="H51" i="3"/>
  <c r="E51" i="3"/>
  <c r="H50" i="3"/>
  <c r="E50" i="3"/>
  <c r="H49" i="3"/>
  <c r="E49" i="3"/>
  <c r="H48" i="3"/>
  <c r="E48" i="3"/>
  <c r="G47" i="3"/>
  <c r="F47" i="3"/>
  <c r="H47" i="3" s="1"/>
  <c r="D47" i="3"/>
  <c r="C47" i="3"/>
  <c r="E47" i="3" s="1"/>
  <c r="H46" i="3"/>
  <c r="E46" i="3"/>
  <c r="H45" i="3"/>
  <c r="E45" i="3"/>
  <c r="H44" i="3"/>
  <c r="E44" i="3"/>
  <c r="H43" i="3"/>
  <c r="E43" i="3"/>
  <c r="H42" i="3"/>
  <c r="E42" i="3"/>
  <c r="G41" i="3"/>
  <c r="G53" i="3" s="1"/>
  <c r="G69" i="3" s="1"/>
  <c r="F41" i="3"/>
  <c r="H41" i="3" s="1"/>
  <c r="D41" i="3"/>
  <c r="D53" i="3" s="1"/>
  <c r="D69" i="3" s="1"/>
  <c r="C41" i="3"/>
  <c r="E41" i="3" s="1"/>
  <c r="H40" i="3"/>
  <c r="E40" i="3"/>
  <c r="H39" i="3"/>
  <c r="E39" i="3"/>
  <c r="H38" i="3"/>
  <c r="E38" i="3"/>
  <c r="H35" i="3"/>
  <c r="E35" i="3"/>
  <c r="H34" i="3"/>
  <c r="E34" i="3"/>
  <c r="H33" i="3"/>
  <c r="E33" i="3"/>
  <c r="H32" i="3"/>
  <c r="E32" i="3"/>
  <c r="H31" i="3"/>
  <c r="E31" i="3"/>
  <c r="G30" i="3"/>
  <c r="F30" i="3"/>
  <c r="H30" i="3" s="1"/>
  <c r="E30" i="3"/>
  <c r="D30" i="3"/>
  <c r="C30" i="3"/>
  <c r="H29" i="3"/>
  <c r="E29" i="3"/>
  <c r="H28" i="3"/>
  <c r="E28" i="3"/>
  <c r="H27" i="3"/>
  <c r="E27" i="3"/>
  <c r="H26" i="3"/>
  <c r="E26" i="3"/>
  <c r="H25" i="3"/>
  <c r="E25" i="3"/>
  <c r="G24" i="3"/>
  <c r="F24" i="3"/>
  <c r="F36" i="3" s="1"/>
  <c r="E24" i="3"/>
  <c r="D24" i="3"/>
  <c r="C24" i="3"/>
  <c r="H23" i="3"/>
  <c r="E23" i="3"/>
  <c r="H22" i="3"/>
  <c r="E22" i="3"/>
  <c r="H21" i="3"/>
  <c r="E21" i="3"/>
  <c r="H20" i="3"/>
  <c r="E20" i="3"/>
  <c r="G19" i="3"/>
  <c r="F19" i="3"/>
  <c r="H19" i="3" s="1"/>
  <c r="D19" i="3"/>
  <c r="C19" i="3"/>
  <c r="E19" i="3" s="1"/>
  <c r="H18" i="3"/>
  <c r="E18" i="3"/>
  <c r="H17" i="3"/>
  <c r="E17" i="3"/>
  <c r="H16" i="3"/>
  <c r="E16" i="3"/>
  <c r="G15" i="3"/>
  <c r="H15" i="3" s="1"/>
  <c r="F15" i="3"/>
  <c r="E15" i="3"/>
  <c r="D15" i="3"/>
  <c r="C15" i="3"/>
  <c r="H14" i="3"/>
  <c r="E14" i="3"/>
  <c r="H13" i="3"/>
  <c r="E13" i="3"/>
  <c r="H12" i="3"/>
  <c r="E12" i="3"/>
  <c r="H11" i="3"/>
  <c r="E11" i="3"/>
  <c r="H10" i="3"/>
  <c r="E10" i="3"/>
  <c r="H9" i="3"/>
  <c r="E9" i="3"/>
  <c r="H8" i="3"/>
  <c r="E8" i="3"/>
  <c r="G7" i="3"/>
  <c r="F7" i="3"/>
  <c r="H7" i="3" s="1"/>
  <c r="D7" i="3"/>
  <c r="D36" i="3" s="1"/>
  <c r="C7" i="3"/>
  <c r="C36" i="3" s="1"/>
  <c r="E36" i="3" s="1"/>
  <c r="B2" i="3"/>
  <c r="B1" i="3"/>
  <c r="G5" i="2"/>
  <c r="F5" i="2"/>
  <c r="E5" i="2"/>
  <c r="D5" i="2"/>
  <c r="C5" i="2"/>
  <c r="B1" i="2"/>
  <c r="Q7" i="19" l="1"/>
  <c r="Q6" i="19" s="1"/>
  <c r="Q34" i="19" s="1"/>
  <c r="F6" i="19"/>
  <c r="F34" i="19" s="1"/>
  <c r="I34" i="19" s="1"/>
  <c r="B6" i="12"/>
  <c r="B16" i="12"/>
  <c r="B14" i="12" s="1"/>
  <c r="C5" i="6"/>
  <c r="E5" i="6"/>
  <c r="E43" i="4"/>
  <c r="C45" i="4"/>
  <c r="E45" i="4" s="1"/>
  <c r="F43" i="4"/>
  <c r="E13" i="4"/>
  <c r="E6" i="4"/>
  <c r="E7" i="3"/>
  <c r="G36" i="3"/>
  <c r="H36" i="3" s="1"/>
  <c r="C53" i="3"/>
  <c r="E59" i="3"/>
  <c r="H24" i="3"/>
  <c r="F53" i="3"/>
  <c r="B22" i="12" l="1"/>
  <c r="B23" i="12"/>
  <c r="B21" i="12"/>
  <c r="H43" i="4"/>
  <c r="F45" i="4"/>
  <c r="H45" i="4" s="1"/>
  <c r="F69" i="3"/>
  <c r="H69" i="3" s="1"/>
  <c r="H53" i="3"/>
  <c r="C69" i="3"/>
  <c r="E69" i="3" s="1"/>
  <c r="E53" i="3"/>
</calcChain>
</file>

<file path=xl/sharedStrings.xml><?xml version="1.0" encoding="utf-8"?>
<sst xmlns="http://schemas.openxmlformats.org/spreadsheetml/2006/main" count="1253" uniqueCount="779">
  <si>
    <t xml:space="preserve"> Pillar 3 quarterly report</t>
  </si>
  <si>
    <t xml:space="preserve">Name of a bank </t>
  </si>
  <si>
    <t>JSC TBC Bank</t>
  </si>
  <si>
    <t>Chairman of the Supervisory Board</t>
  </si>
  <si>
    <t>Arne Berggren</t>
  </si>
  <si>
    <t>CEO of a bank</t>
  </si>
  <si>
    <t>Giorgi Tkhelidze</t>
  </si>
  <si>
    <t xml:space="preserve">Bank's web page </t>
  </si>
  <si>
    <t>www.tbcbank.com.ge</t>
  </si>
  <si>
    <t xml:space="preserve">Senior management of the bank ensures fair presentation and accuracy of the information provided within Pillar 3 disclosure report. The report is prepared in accordance with internal review and control processes coordinated with the board. The report meets the requirements of the decree N92/04 of the Governor of the National Bank of Georgia on “Disclosure requirements for commercial banks within Pillar 3” and other relevant decrees and regulations of NBG. </t>
  </si>
  <si>
    <t>Table N</t>
  </si>
  <si>
    <t>Table of contents</t>
  </si>
  <si>
    <t>Key ratios</t>
  </si>
  <si>
    <t>Balance Sheet</t>
  </si>
  <si>
    <t>Income statement</t>
  </si>
  <si>
    <t>Off-balance sheet</t>
  </si>
  <si>
    <t>Risk-Weighted Assets (RWA)</t>
  </si>
  <si>
    <t>Information about supervisory board, senior management and shareholders</t>
  </si>
  <si>
    <t>Linkages between financial statement assets and  balance sheet items subject to credit risk weighting</t>
  </si>
  <si>
    <t>Differences between carrying values of balance sheet items and exposure amounts subject to credit risk weighting</t>
  </si>
  <si>
    <t>Regulatory Capital</t>
  </si>
  <si>
    <t>9.1</t>
  </si>
  <si>
    <t>Capital Adequacy Requirements</t>
  </si>
  <si>
    <t>9.2</t>
  </si>
  <si>
    <t>Summary Information on Minimum Requirement for Own Funds and Eligible Liabilities (MREL)</t>
  </si>
  <si>
    <t>9.3</t>
  </si>
  <si>
    <t>MREL Components Breakdown by Maturity and Governing Law</t>
  </si>
  <si>
    <t xml:space="preserve">Reconciliation of regulatory capital to balance sheet </t>
  </si>
  <si>
    <t>Credit risk weighted exposures</t>
  </si>
  <si>
    <t>Credit risk mitigation</t>
  </si>
  <si>
    <t>Standardized approach - effect of credit risk mitigation</t>
  </si>
  <si>
    <t>Liquidity Coverage Ratio</t>
  </si>
  <si>
    <t>Counterparty credit risk</t>
  </si>
  <si>
    <t>Leverage Ratio</t>
  </si>
  <si>
    <t>Credit Valuation Adjustment</t>
  </si>
  <si>
    <t>Net Stable Funding Ratio</t>
  </si>
  <si>
    <t>Exposures distributed by residual maturity and Risk Classes</t>
  </si>
  <si>
    <t>Assets, ECL and write-offs by risk classes</t>
  </si>
  <si>
    <t>Assets, ECL and write-offs by Sectors of income source</t>
  </si>
  <si>
    <t>Change in ECL for loans and Corporate debt securities</t>
  </si>
  <si>
    <t>Changes in the stock of non-performing loans over the period</t>
  </si>
  <si>
    <t>Distribution of loans, Debt securities  and Off-balance-sheet items according to  Credit Risk stages and Past due days</t>
  </si>
  <si>
    <t>Loans Distributed according to LTV ratio, Loan reserves, Value of collateral for loans and loans secured by guarantees according to Credit Risk stages and past due days</t>
  </si>
  <si>
    <t>Loans and ECL on loans distributed according to Sectors of income source and Credit Risk stages</t>
  </si>
  <si>
    <t>Loans, corporate debt securities and Off-balance-sheet items distributed by type of collateral</t>
  </si>
  <si>
    <t>General and Qualitative information on Retail Products</t>
  </si>
  <si>
    <t>Bank:</t>
  </si>
  <si>
    <t>Date:</t>
  </si>
  <si>
    <t>Table 1</t>
  </si>
  <si>
    <t>Key metrics</t>
  </si>
  <si>
    <t>According to IFRS</t>
  </si>
  <si>
    <t>N</t>
  </si>
  <si>
    <t>Regulatory capital (amounts, GEL)</t>
  </si>
  <si>
    <t>Based on Basel III framework</t>
  </si>
  <si>
    <t>CET1 capital</t>
  </si>
  <si>
    <t>Tier1 capital</t>
  </si>
  <si>
    <t>Regulatory capital</t>
  </si>
  <si>
    <t>CET1 capital total requirement</t>
  </si>
  <si>
    <t>Tier1 capital total requirement</t>
  </si>
  <si>
    <t>Regulatory capital total requirement</t>
  </si>
  <si>
    <t>Total Risk Weighted Assets (amounts, GEL)</t>
  </si>
  <si>
    <t>Total Risk Weighted Assets (Total RWA) (Based on Basel III framework)</t>
  </si>
  <si>
    <t>Capital Adequacy Ratios</t>
  </si>
  <si>
    <t xml:space="preserve">Based on Basel III framework </t>
  </si>
  <si>
    <t>Minimum requirement for own funds and eligible liabilities (MREL)</t>
  </si>
  <si>
    <t>Own funds and eligible liabilities as a percentage of Total Liabilities and Own Funds ( (MREL Resource / TLOF)</t>
  </si>
  <si>
    <t>Income</t>
  </si>
  <si>
    <t>Total Interest Income /Average Annual Assets</t>
  </si>
  <si>
    <t>Total Interest Expense / Average Annual Assets</t>
  </si>
  <si>
    <t>Earnings from Operations / Average Annual Assets</t>
  </si>
  <si>
    <t>Net Interest Margin</t>
  </si>
  <si>
    <t xml:space="preserve">Return on Average Assets (ROAA) </t>
  </si>
  <si>
    <t xml:space="preserve">Return on Average Equity (ROAE) </t>
  </si>
  <si>
    <t>Asset Quality</t>
  </si>
  <si>
    <t>Non Performed Loans / Total Loans</t>
  </si>
  <si>
    <t>ECL/Total Loans</t>
  </si>
  <si>
    <t>FX Loans/Total Loans</t>
  </si>
  <si>
    <t>FX Assets/Total Assets</t>
  </si>
  <si>
    <t>Loan Growth-YTD</t>
  </si>
  <si>
    <t>Liquidity</t>
  </si>
  <si>
    <t>Liquid Assets/Total Assets</t>
  </si>
  <si>
    <t xml:space="preserve">FX Liabilities/Total Liabilities </t>
  </si>
  <si>
    <t>Current &amp; Demand Deposits/Total Assets</t>
  </si>
  <si>
    <t>Liquidity Coverage Ratio***</t>
  </si>
  <si>
    <t>Total HQLA</t>
  </si>
  <si>
    <t>Net cash outflow</t>
  </si>
  <si>
    <t>LCR ratio (%)</t>
  </si>
  <si>
    <t>Available stable funding</t>
  </si>
  <si>
    <t>Required stable funding</t>
  </si>
  <si>
    <t>Net stable funding ratio (%)</t>
  </si>
  <si>
    <t>*** LCR calculated according to NBG's methodology which is more focused on local risks than Basel framework. See the table 14. LCR; Commercial banks are required to comply with the limits by coefficients calculated according to NBG's methodology. The numbers calculated within Basel framework are given for illustratory purposes.</t>
  </si>
  <si>
    <t>Statement of Financial Position</t>
  </si>
  <si>
    <t>reporting period</t>
  </si>
  <si>
    <t>respective period of the previous year</t>
  </si>
  <si>
    <t xml:space="preserve">GEL </t>
  </si>
  <si>
    <t xml:space="preserve">FX  </t>
  </si>
  <si>
    <t xml:space="preserve">Total </t>
  </si>
  <si>
    <t>ASSETS</t>
  </si>
  <si>
    <t>Cash, Cash balances with National Bank of Georgia and other banks</t>
  </si>
  <si>
    <t>Cash on hand</t>
  </si>
  <si>
    <t>Casha balances with National bank of Georgia</t>
  </si>
  <si>
    <t>Cash balances with other banks</t>
  </si>
  <si>
    <t xml:space="preserve">Financial assets held for trading </t>
  </si>
  <si>
    <t>of which:derivatives</t>
  </si>
  <si>
    <t>Non-trading financial assets mandatorily at fair value through profit or loss</t>
  </si>
  <si>
    <t>Financial assets designated at fair value through profit or loss</t>
  </si>
  <si>
    <t>Financial assets at fair value through other comprehensive income</t>
  </si>
  <si>
    <t>Equity instruments</t>
  </si>
  <si>
    <t>Debt securities</t>
  </si>
  <si>
    <t>Loans and advances</t>
  </si>
  <si>
    <t>Financial assets at amortised cost</t>
  </si>
  <si>
    <t>Investments in subsidiaries, joint ventures and associates</t>
  </si>
  <si>
    <t>Non-current assets and disposal groups classified as held for sale</t>
  </si>
  <si>
    <t>Tangible assets</t>
  </si>
  <si>
    <t>Property, Plant and Equipment</t>
  </si>
  <si>
    <t xml:space="preserve">Investment property </t>
  </si>
  <si>
    <t>Intangible assets</t>
  </si>
  <si>
    <t>Goodwill</t>
  </si>
  <si>
    <t>Other intangible assets</t>
  </si>
  <si>
    <t xml:space="preserve">Tax assets </t>
  </si>
  <si>
    <t>Current tax assets</t>
  </si>
  <si>
    <t xml:space="preserve">Deferred tax assets </t>
  </si>
  <si>
    <t xml:space="preserve">Other assets </t>
  </si>
  <si>
    <t>of which: repossessed collateral</t>
  </si>
  <si>
    <t>of which: dividends receivable</t>
  </si>
  <si>
    <t>TOTAL ASSETS</t>
  </si>
  <si>
    <t>LIABILITIES</t>
  </si>
  <si>
    <t>Financial liabilities held for trading</t>
  </si>
  <si>
    <t>Financial liabilities designated at fair value through profit or loss</t>
  </si>
  <si>
    <t>Financial liabilities measured at amortised cost</t>
  </si>
  <si>
    <t xml:space="preserve">Deposits </t>
  </si>
  <si>
    <t>borrowings</t>
  </si>
  <si>
    <t>Debt securities issued</t>
  </si>
  <si>
    <t xml:space="preserve">Other financial liabilities </t>
  </si>
  <si>
    <t>Provisions</t>
  </si>
  <si>
    <t xml:space="preserve">Tax liabilities </t>
  </si>
  <si>
    <t>Current tax liabilities</t>
  </si>
  <si>
    <t>Deferred tax liabilities</t>
  </si>
  <si>
    <t>Subordinated liabilities</t>
  </si>
  <si>
    <t xml:space="preserve">Other liabilities </t>
  </si>
  <si>
    <t>of which: dividends payable</t>
  </si>
  <si>
    <t>TOTAL LIABILITIES</t>
  </si>
  <si>
    <t>Equity</t>
  </si>
  <si>
    <t>Ordinary share</t>
  </si>
  <si>
    <t>preference share</t>
  </si>
  <si>
    <t>Share premium</t>
  </si>
  <si>
    <t>(-) Treasury shares</t>
  </si>
  <si>
    <t>Equity instruments issued other than capital</t>
  </si>
  <si>
    <t>Equity component of compound financial instruments</t>
  </si>
  <si>
    <t>Other equity instruments issued</t>
  </si>
  <si>
    <t>Share-based payment reserve</t>
  </si>
  <si>
    <t>Accumulated other comprehensive income</t>
  </si>
  <si>
    <t>revaluation reserve</t>
  </si>
  <si>
    <t>Fair value changes of equity instruments measured at fair value through other comprehensive income</t>
  </si>
  <si>
    <t>Fair value changes of debt instruments measured at fair value through other comprehensive income</t>
  </si>
  <si>
    <t>Retained earnings</t>
  </si>
  <si>
    <t>TOTAL EQUITY</t>
  </si>
  <si>
    <t>TOTAL EQUITY AND TOTAL LIABILITIES</t>
  </si>
  <si>
    <t>Statement of profit or loss</t>
  </si>
  <si>
    <t>Interest income</t>
  </si>
  <si>
    <t xml:space="preserve">Financial assets designated at fair value through profit or loss </t>
  </si>
  <si>
    <t>Other assets</t>
  </si>
  <si>
    <t>(Interest expenses)</t>
  </si>
  <si>
    <t>(Financial liabilities held for trading)</t>
  </si>
  <si>
    <r>
      <t xml:space="preserve">(Financial liabilities designated at fair value through profit or loss) </t>
    </r>
    <r>
      <rPr>
        <strike/>
        <sz val="8"/>
        <rFont val="Verdana"/>
        <family val="2"/>
      </rPr>
      <t/>
    </r>
  </si>
  <si>
    <t>(Financial liabilities measured at amortised cost)</t>
  </si>
  <si>
    <t>(Other liabilities)</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</si>
  <si>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</si>
  <si>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</si>
  <si>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</si>
  <si>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</si>
  <si>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</si>
  <si>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</si>
  <si>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</si>
  <si>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Exchange differences [gain or (-) loss], net</t>
  </si>
  <si>
    <t xml:space="preserve">Gains or (-) losses on derecognition of non-financial assets, net </t>
  </si>
  <si>
    <t xml:space="preserve">Other operating income </t>
  </si>
  <si>
    <t>(Other operating expenses)</t>
  </si>
  <si>
    <t>(Administrative expenses)</t>
  </si>
  <si>
    <t>(Staff expenses)</t>
  </si>
  <si>
    <t>(Other administrative expenses)</t>
  </si>
  <si>
    <t>(Depreciation and amortisation)</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</si>
  <si>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</si>
  <si>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</si>
  <si>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</si>
  <si>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</si>
  <si>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</si>
  <si>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</si>
  <si>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</si>
  <si>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</si>
  <si>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</si>
  <si>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Share of the profit or (-) loss of investments in subsidaries, joint ventures and associates accounted for using the equity method</t>
  </si>
  <si>
    <t>PROFIT OR (-) LOSS BEFORE TAX</t>
  </si>
  <si>
    <t>(Tax expense or (-) income</t>
  </si>
  <si>
    <t>Profit  or (-) loss after tax</t>
  </si>
  <si>
    <t>Off-balance sheet items</t>
  </si>
  <si>
    <t>Loan commitments received</t>
  </si>
  <si>
    <t>Guarantees received as security for liabilities of the bank</t>
  </si>
  <si>
    <t>Guaratees received as security for receivables of the bank</t>
  </si>
  <si>
    <t xml:space="preserve">Surety, joint liability </t>
  </si>
  <si>
    <t>Guarantees</t>
  </si>
  <si>
    <t>Assets pledged as security for liabilities of the bank</t>
  </si>
  <si>
    <t>Financial assets of the bank</t>
  </si>
  <si>
    <t>Non-financial assets of the bank</t>
  </si>
  <si>
    <t>Assets pledged as security for receivables of the bank</t>
  </si>
  <si>
    <t xml:space="preserve">Cash </t>
  </si>
  <si>
    <t>Precious metals and stones</t>
  </si>
  <si>
    <t>Real Estate:</t>
  </si>
  <si>
    <t>5.3.1</t>
  </si>
  <si>
    <t>Residential Property</t>
  </si>
  <si>
    <t>5.3.2</t>
  </si>
  <si>
    <t>Commercial Property</t>
  </si>
  <si>
    <t>5.3.3</t>
  </si>
  <si>
    <t>Complex Real Estate</t>
  </si>
  <si>
    <t>5.3.4</t>
  </si>
  <si>
    <t>Land Parcel</t>
  </si>
  <si>
    <t>5.3.5</t>
  </si>
  <si>
    <t>Other</t>
  </si>
  <si>
    <t>Movable Property</t>
  </si>
  <si>
    <t>Shares Pledged</t>
  </si>
  <si>
    <t>Securities</t>
  </si>
  <si>
    <t>Loan commitments given</t>
  </si>
  <si>
    <t>guarantees given</t>
  </si>
  <si>
    <t>Letters of credit Issued</t>
  </si>
  <si>
    <t>Derivatives</t>
  </si>
  <si>
    <t xml:space="preserve">          Receivables through FX contracts (except options)</t>
  </si>
  <si>
    <t xml:space="preserve">          Payables through FX contracts (except options)</t>
  </si>
  <si>
    <t xml:space="preserve">          Principal of interest rate contracts (except options)</t>
  </si>
  <si>
    <t xml:space="preserve">          Options sold</t>
  </si>
  <si>
    <t xml:space="preserve">          Options purchased</t>
  </si>
  <si>
    <t xml:space="preserve">          Nominal value of potential receivables through other derivatives</t>
  </si>
  <si>
    <t xml:space="preserve">          Nominal value of potential payables through other derivatives</t>
  </si>
  <si>
    <t>Receivables not recognized on-balance</t>
  </si>
  <si>
    <t xml:space="preserve">        Principal of receivables derecognized during last 3 month</t>
  </si>
  <si>
    <t xml:space="preserve">        Interest and penalty receivable not recognized on-balance or derecognized during last 3 month</t>
  </si>
  <si>
    <t xml:space="preserve">        Principal of receivables derecognized during 5 years month (including last 3 month)</t>
  </si>
  <si>
    <t xml:space="preserve">        Interest and penalty receivable not recognized on-balance or derecognized during last 5 years (including last 3 month)</t>
  </si>
  <si>
    <t>Capital expenditure commitment</t>
  </si>
  <si>
    <t>Table 5</t>
  </si>
  <si>
    <t>Risk Weighted Assets</t>
  </si>
  <si>
    <t>in Lari</t>
  </si>
  <si>
    <t>Risk Weighted Assets for Credit Risk</t>
  </si>
  <si>
    <t xml:space="preserve">Balance sheet items </t>
  </si>
  <si>
    <t>1.1.1</t>
  </si>
  <si>
    <t xml:space="preserve">       Including: amounts below the thresholds for deduction (subject to 250% risk weight)</t>
  </si>
  <si>
    <t>Risk Weighted Assets for Market Risk</t>
  </si>
  <si>
    <t>Risk Weighted Assets for Operational Risk</t>
  </si>
  <si>
    <t>Total Risk Weighted Assets</t>
  </si>
  <si>
    <t>Table 6</t>
  </si>
  <si>
    <t>Information about supervisory board, directorate, beneficiary owners and shareholders</t>
  </si>
  <si>
    <t>Members of Supervisory Board</t>
  </si>
  <si>
    <t>Independence status</t>
  </si>
  <si>
    <t>Sten Arne Berggren</t>
  </si>
  <si>
    <t>Independent chair</t>
  </si>
  <si>
    <t>Tsira Kemularia</t>
  </si>
  <si>
    <t>Independent member</t>
  </si>
  <si>
    <t xml:space="preserve">Efthymios Kyriakopoulos </t>
  </si>
  <si>
    <t>Eran Klein</t>
  </si>
  <si>
    <t>Per Anders Jorgen Fasth</t>
  </si>
  <si>
    <t>Venera Suknidze</t>
  </si>
  <si>
    <t>Rajeev Lochan Sawhey</t>
  </si>
  <si>
    <t xml:space="preserve">Janet Hackman </t>
  </si>
  <si>
    <t>Monica Kalia</t>
  </si>
  <si>
    <t>Members of Board of Directors</t>
  </si>
  <si>
    <t>Position/Subordinated business units</t>
  </si>
  <si>
    <t>George Tkhelidze</t>
  </si>
  <si>
    <t>CEO</t>
  </si>
  <si>
    <t>Nino Masurashvili</t>
  </si>
  <si>
    <t>Deputy CEO, Chief Risk Officer</t>
  </si>
  <si>
    <t>Giorgi Megrelishvili</t>
  </si>
  <si>
    <t>Deputy CEO, Chief Financial Officer</t>
  </si>
  <si>
    <t xml:space="preserve">List of Shareholders owning 1% and more of issued capital, indicating Shares </t>
  </si>
  <si>
    <t>TBC Bank Group PLC</t>
  </si>
  <si>
    <t>List of bank beneficiaries indicating names of direct or indirect holders of 5% or more of shares</t>
  </si>
  <si>
    <t>Mamuka Khazaradze</t>
  </si>
  <si>
    <t>BlackRock</t>
  </si>
  <si>
    <t>Fidelity International</t>
  </si>
  <si>
    <t>Badri Japaridze</t>
  </si>
  <si>
    <t>Dunross &amp; Co.</t>
  </si>
  <si>
    <t>Table 7</t>
  </si>
  <si>
    <t>a</t>
  </si>
  <si>
    <t>b</t>
  </si>
  <si>
    <t>c</t>
  </si>
  <si>
    <t>Account name of standardazed supervisory balance sheet item</t>
  </si>
  <si>
    <t>Carrying values as reported in published stand-alone financial statements per IFRS</t>
  </si>
  <si>
    <t xml:space="preserve"> Carrying values of items</t>
  </si>
  <si>
    <t>Not subject to capital requirements or subject to deduction from capital</t>
  </si>
  <si>
    <t>Subject to credit risk weighting</t>
  </si>
  <si>
    <t>Total exposures subject to credit risk weighting before adjustments</t>
  </si>
  <si>
    <t>Table 8</t>
  </si>
  <si>
    <t>Differences between values per standardized balance sheet used for regulatory reporting purposes and the exposure amounts used for capital adequacy calculation purposes</t>
  </si>
  <si>
    <t>Total carrying value of balance sheet items subject to credit risk weighting before adjustments</t>
  </si>
  <si>
    <t>Nominal values of off-balance sheet items subject to credit risk weighting</t>
  </si>
  <si>
    <t>Nominal values of off-balance sheet items subject to counterparty credit risk weighting</t>
  </si>
  <si>
    <t>Total values of on-balance and off-balance sheet items before any adjustments used for credit risk weighting purposes</t>
  </si>
  <si>
    <t>Effect of provisioning rules used for capital adequacy purposes</t>
  </si>
  <si>
    <t>Effect of credit conversion factor of off-balance sheet items related to credit risk framework</t>
  </si>
  <si>
    <t xml:space="preserve">Effect of credit conversion factor of off-balance sheet items related to counterparty credit risk framework (table CCR) </t>
  </si>
  <si>
    <t xml:space="preserve">Effect of other adjustments </t>
  </si>
  <si>
    <t>Total exposures subject to credit risk weighting</t>
  </si>
  <si>
    <t>Table 9</t>
  </si>
  <si>
    <t>Common Equity Tier 1 capital before regulatory adjustments</t>
  </si>
  <si>
    <t>Common shares that comply with the criteria for Common Equity Tier 1</t>
  </si>
  <si>
    <t>Stock surplus (share premium) of common share that meets the criteria of Common Equity Tier 1</t>
  </si>
  <si>
    <t xml:space="preserve">Accumulated other comprehensive income </t>
  </si>
  <si>
    <t>Other disclosed reserves</t>
  </si>
  <si>
    <t xml:space="preserve">Retained earnings (loss) </t>
  </si>
  <si>
    <t>Regulatory Adjustments of Common Equity Tier 1 capital</t>
  </si>
  <si>
    <t xml:space="preserve">Revaluation reserves on assets </t>
  </si>
  <si>
    <t>Accumulated unrealized revaluation gains on assets through profit and loss to the extent that they exceed accumulated unrealized revaluation losses through profit and loss</t>
  </si>
  <si>
    <t xml:space="preserve">Intangible assets </t>
  </si>
  <si>
    <t>Shortfall of the stock of provisions to the provisions based on the Asset Classification</t>
  </si>
  <si>
    <t>Investments in own shares</t>
  </si>
  <si>
    <t>Reciprocal cross holdings in the capital of commercial banks, insurance entities and other financial institutions</t>
  </si>
  <si>
    <t>Cash flow hedge reserve</t>
  </si>
  <si>
    <t>Deferred tax assets not subject to the threshold deduction (net of related tax liability)</t>
  </si>
  <si>
    <t>Significant investments in the common equity tier 1 capital (that are not common shares) of commercial banks, insurance entities and other financial institutions that are outside the scope of regulatory consolidation</t>
  </si>
  <si>
    <t>Holdings of equity and other participations constituting more than 10% of the share capital of other commercial entities</t>
  </si>
  <si>
    <t>Other deductions</t>
  </si>
  <si>
    <t>Significant investments in the common shares of commercial banks, insurance entities and other financial institutions (amount above 10% limit)</t>
  </si>
  <si>
    <t>Investments in the capital of commercial banks, insurance entities and other financial institutions where the bank does not own more than 10% of the issued share capital (amount above 10% limit)</t>
  </si>
  <si>
    <t>Deferred tax assets arising from temporary differences (amount above 10% threshold, net of related tax liability)</t>
  </si>
  <si>
    <t>The amount of significant Investments and Deferred Tax Assets which exceed 15% of common equity tier 1</t>
  </si>
  <si>
    <t>Regulatory adjustments applied to Common Equity Tier 1 resulting from shortfall of Tier 1 and Tier 2 capital to deduct investments</t>
  </si>
  <si>
    <t xml:space="preserve">Common Equity Tier 1 </t>
  </si>
  <si>
    <t>Additional tier 1 capital before regulatory adjustments</t>
  </si>
  <si>
    <t>Instruments that comply with the criteria for Additional tier 1 capital</t>
  </si>
  <si>
    <t>Including:instruments classified as equity under the relevant accounting standards</t>
  </si>
  <si>
    <t>Including: instruments classified as liabilities under the relevant accounting standards</t>
  </si>
  <si>
    <t>Stock surplus (share premium) that meet the criteria for Additional Tier 1 capital</t>
  </si>
  <si>
    <t>Regulatory Adjustments of Additional Tier 1 capital</t>
  </si>
  <si>
    <t>Investments in own Additional Tier 1 instruments</t>
  </si>
  <si>
    <t>Reciprocal cross-holdings in Additional Tier 1 instruments</t>
  </si>
  <si>
    <t>Significant investments in the Additional Tier 1 capital (that are not common shares) of commercial banks, insurance entities and other financial institutions</t>
  </si>
  <si>
    <t>Regulatory adjustments applied to Additional Tier 1 resulting from shortfall of Tier 2 capital to deduct investments</t>
  </si>
  <si>
    <t>Additional Tier 1 Capital</t>
  </si>
  <si>
    <t>Tier 2 capital before regulatory adjustments</t>
  </si>
  <si>
    <t>Instruments that comply with the criteria for Tier 2 capital</t>
  </si>
  <si>
    <t>Stock surplus (share premium) that meet the criteria for Tier 2 capital</t>
  </si>
  <si>
    <t>General reserves, limited to a maximum of 1.25% of the bank’s credit risk-weighted exposures</t>
  </si>
  <si>
    <t>Regulatory Adjustments of Tier 2 Capital</t>
  </si>
  <si>
    <t>Investments in own shares that meet the criteria for Tier 2 capital</t>
  </si>
  <si>
    <t>Reciprocal cross-holdings in Tier 2 capital</t>
  </si>
  <si>
    <t>Significant investments in the Tier 2 capital (that are not common shares) of commercial banks, insurance entities and other financial institutions</t>
  </si>
  <si>
    <t>Tier 2 Capital</t>
  </si>
  <si>
    <t xml:space="preserve">   </t>
  </si>
  <si>
    <t>Table 9.1</t>
  </si>
  <si>
    <t>Minimum Requirements</t>
  </si>
  <si>
    <t>Ratios</t>
  </si>
  <si>
    <t>Amounts (GEL)</t>
  </si>
  <si>
    <t>Pillar 1 Requirements</t>
  </si>
  <si>
    <t>1.1</t>
  </si>
  <si>
    <t>Minimum CET1 Requirement</t>
  </si>
  <si>
    <t>1.2</t>
  </si>
  <si>
    <t>Minimum Tier 1 Requirement</t>
  </si>
  <si>
    <t>1.3</t>
  </si>
  <si>
    <t>Minimum Regulatory Capital Requirement</t>
  </si>
  <si>
    <t>2</t>
  </si>
  <si>
    <t>Combined Buffer</t>
  </si>
  <si>
    <t>2.1</t>
  </si>
  <si>
    <t xml:space="preserve">Capital Conservation Buffer </t>
  </si>
  <si>
    <t>2.2</t>
  </si>
  <si>
    <t>Countercyclical Buffer</t>
  </si>
  <si>
    <t>2.3</t>
  </si>
  <si>
    <t>Systemic Risk Buffer</t>
  </si>
  <si>
    <t>3</t>
  </si>
  <si>
    <t>Pillar 2 Requirements</t>
  </si>
  <si>
    <t>CET1 Pillar 2 Requirement</t>
  </si>
  <si>
    <t>Tier 1 Pillar2 Requirement</t>
  </si>
  <si>
    <t>Regulatory capital Pillar 2 Requirement</t>
  </si>
  <si>
    <t>Total Requirements</t>
  </si>
  <si>
    <t>CET1</t>
  </si>
  <si>
    <t>Tier 1</t>
  </si>
  <si>
    <t>6</t>
  </si>
  <si>
    <t>Total regulatory Capital</t>
  </si>
  <si>
    <t>Table 9.2</t>
  </si>
  <si>
    <t>The table is filled only by systemically important banks</t>
  </si>
  <si>
    <t>MREL Resource</t>
  </si>
  <si>
    <t>Own funds and eligible liabilities</t>
  </si>
  <si>
    <r>
      <t xml:space="preserve">Own funds </t>
    </r>
    <r>
      <rPr>
        <b/>
        <vertAlign val="superscript"/>
        <sz val="10"/>
        <color theme="1"/>
        <rFont val="Arial"/>
        <family val="2"/>
      </rPr>
      <t>1</t>
    </r>
  </si>
  <si>
    <t>Common Equity Tier 1  (CET 1)</t>
  </si>
  <si>
    <t>Additional Tier 1 Capital (AT 1)</t>
  </si>
  <si>
    <t>Tier 2 Capital (Tier 2)</t>
  </si>
  <si>
    <t>Eligible liabilities</t>
  </si>
  <si>
    <r>
      <t>Subordinated Loans (not classified as own funds)</t>
    </r>
    <r>
      <rPr>
        <vertAlign val="superscript"/>
        <sz val="10"/>
        <color theme="1"/>
        <rFont val="Arial"/>
        <family val="2"/>
      </rPr>
      <t>2</t>
    </r>
  </si>
  <si>
    <r>
      <t>Eligible liabilities</t>
    </r>
    <r>
      <rPr>
        <vertAlign val="superscript"/>
        <sz val="10"/>
        <color theme="1"/>
        <rFont val="Arial"/>
        <family val="2"/>
      </rPr>
      <t>3</t>
    </r>
  </si>
  <si>
    <t>Total Liabilities and Own Funds (TLOF)</t>
  </si>
  <si>
    <t>Total liabilities (except capital instruments)</t>
  </si>
  <si>
    <t>Own funds</t>
  </si>
  <si>
    <t xml:space="preserve">Total Risk Exposure Amount and Total Exposure Measure </t>
  </si>
  <si>
    <t>Total Risk Exposure Amount (TREA)</t>
  </si>
  <si>
    <t>Total Exposure Measure (TEM)</t>
  </si>
  <si>
    <t>MREL ratios</t>
  </si>
  <si>
    <t>Own funds and eligible liabilities as a percentage of TREA</t>
  </si>
  <si>
    <t>Own funds and eligible liabilities as a percentage of TEM</t>
  </si>
  <si>
    <t>Own funds and eligible liabilities as a percentage of TLOF</t>
  </si>
  <si>
    <r>
      <rPr>
        <i/>
        <vertAlign val="superscript"/>
        <sz val="9"/>
        <rFont val="Calibri"/>
        <family val="2"/>
        <scheme val="minor"/>
      </rPr>
      <t xml:space="preserve">1 </t>
    </r>
    <r>
      <rPr>
        <i/>
        <sz val="9"/>
        <rFont val="Calibri"/>
        <family val="2"/>
        <scheme val="minor"/>
      </rPr>
      <t xml:space="preserve">Capital Instruments
</t>
    </r>
  </si>
  <si>
    <r>
      <rPr>
        <i/>
        <vertAlign val="superscript"/>
        <sz val="9"/>
        <rFont val="Calibri"/>
        <family val="2"/>
        <scheme val="minor"/>
      </rPr>
      <t xml:space="preserve">2 </t>
    </r>
    <r>
      <rPr>
        <i/>
        <sz val="9"/>
        <rFont val="Calibri"/>
        <family val="2"/>
        <scheme val="minor"/>
      </rPr>
      <t>Includes the part of the subordinated liabilities that is amortized as well as subordinated liabilities that are not classified as own funds.</t>
    </r>
  </si>
  <si>
    <r>
      <rPr>
        <i/>
        <vertAlign val="superscript"/>
        <sz val="9"/>
        <rFont val="Calibri"/>
        <family val="2"/>
        <scheme val="minor"/>
      </rPr>
      <t xml:space="preserve">3 </t>
    </r>
    <r>
      <rPr>
        <i/>
        <sz val="9"/>
        <rFont val="Calibri"/>
        <family val="2"/>
        <scheme val="minor"/>
      </rPr>
      <t>Includes eligible liabilities with a residual maturity of more than one year that are not classified as own funds. Additionally, contracts of these liabilitied may be governed by Georgian law or fully or partially be subject to a law of a foreign country jurisdiction. Contracts of liabilities fully or partially governed by foreign legislation must include a provision for using the bank's liability write-off or conversion resolution tool for recapitalization (bail-in clause).</t>
    </r>
  </si>
  <si>
    <t>Table 9.3</t>
  </si>
  <si>
    <t>Residual Maturity</t>
  </si>
  <si>
    <t>Total</t>
  </si>
  <si>
    <t xml:space="preserve"> &lt; 1 year</t>
  </si>
  <si>
    <t xml:space="preserve"> &gt;= 1 year და &lt;2 years</t>
  </si>
  <si>
    <t xml:space="preserve"> &gt;= 2 years</t>
  </si>
  <si>
    <t>perpetual</t>
  </si>
  <si>
    <t>of which: contracts governed by Georgian law</t>
  </si>
  <si>
    <t>of which: contracts governed by foreign country law</t>
  </si>
  <si>
    <t>of which: contracts that include bail-in clause</t>
  </si>
  <si>
    <t>Table 10</t>
  </si>
  <si>
    <t xml:space="preserve"> Reconcilation of balance sheet to regulatory capital</t>
  </si>
  <si>
    <t xml:space="preserve">On-balance sheet items per standardized regulatory report </t>
  </si>
  <si>
    <t>linkage  to capital table</t>
  </si>
  <si>
    <t xml:space="preserve">Table 9 (Capital), N10 </t>
  </si>
  <si>
    <t>Share capital</t>
  </si>
  <si>
    <t>Table 11</t>
  </si>
  <si>
    <t>Credit Risk Weighted Exposures 
(On-balance items and off-balance items after credit conversion factor)</t>
  </si>
  <si>
    <t>d</t>
  </si>
  <si>
    <t>e</t>
  </si>
  <si>
    <t>f</t>
  </si>
  <si>
    <t>g</t>
  </si>
  <si>
    <t>h</t>
  </si>
  <si>
    <t>i</t>
  </si>
  <si>
    <t>j</t>
  </si>
  <si>
    <t>k</t>
  </si>
  <si>
    <t>l</t>
  </si>
  <si>
    <t>m</t>
  </si>
  <si>
    <t>n</t>
  </si>
  <si>
    <t>o</t>
  </si>
  <si>
    <t>p</t>
  </si>
  <si>
    <t>q</t>
  </si>
  <si>
    <t xml:space="preserve">                                                                                                                                           Risk weights
Exposure classes</t>
  </si>
  <si>
    <t>Risk Weighted Exposures before Credit Risk Mitigation</t>
  </si>
  <si>
    <t>On-balance sheet amount</t>
  </si>
  <si>
    <t>Off-balance sheet amount</t>
  </si>
  <si>
    <t>Claims or contingent claims on central governments or central banks</t>
  </si>
  <si>
    <t>Claims or contingent claims on regional governments or local authorities</t>
  </si>
  <si>
    <t>Claims or contingent claims on public sector entities</t>
  </si>
  <si>
    <t>Claims or contingent claims on multilateral development banks</t>
  </si>
  <si>
    <t>Claims or contingent claims on international organizations/institutions</t>
  </si>
  <si>
    <t>Claims or contingent claims on commercial banks</t>
  </si>
  <si>
    <t>Claims or contingent claims on corporates</t>
  </si>
  <si>
    <t>Retail claims or contingent retail claims</t>
  </si>
  <si>
    <t>Claims or contingent claims secured by mortgages on residential property</t>
  </si>
  <si>
    <t>Past due items</t>
  </si>
  <si>
    <t>Items belonging to regulatory high-risk categories</t>
  </si>
  <si>
    <t>Short-term claims on commercial banks and corporates</t>
  </si>
  <si>
    <t>Claims in the form of collective investment undertakings (‘CIU’)</t>
  </si>
  <si>
    <t>Other items</t>
  </si>
  <si>
    <t>Table 12</t>
  </si>
  <si>
    <t>Credit Risk Mitigation</t>
  </si>
  <si>
    <t>Funded Credit Protection</t>
  </si>
  <si>
    <t>Unfunded Credit Protection</t>
  </si>
  <si>
    <t xml:space="preserve">Total Credit Risk Mitigation - On-balance sheet </t>
  </si>
  <si>
    <t xml:space="preserve">Total Credit Risk Mitigation - Off-balance sheet </t>
  </si>
  <si>
    <t>Total Credit Risk Mitigation</t>
  </si>
  <si>
    <t>On-balance sheet netting</t>
  </si>
  <si>
    <t>Cash on deposit with, or cash assimilated instruments</t>
  </si>
  <si>
    <t>Debt securities issued by central governments or central banks, regional governments or local authorities, public sector entities, multilateral development banks and international organizations/institutions</t>
  </si>
  <si>
    <t>Debt securities issued by regional governments or local authorities, public sector entities, multilateral development banks and international organizations/institutions</t>
  </si>
  <si>
    <t>Debt securities issued by other entities, which securities have a credit assessment, which has been determined by NBG to be associated with credit quality step 3 or above under the rules for the risk weighting of exposures to corporates.</t>
  </si>
  <si>
    <t>Debt securities with a short-term credit assessment, which has been determined by NBG to be associated with credit quality step 3 or above under the rules for the risk weighting of short term exposures</t>
  </si>
  <si>
    <t>Equities or convertible bonds that are included in a main index</t>
  </si>
  <si>
    <t>Standard gold bullion or equivalent</t>
  </si>
  <si>
    <t xml:space="preserve"> Debt securities without credit rating issued by commercial banks </t>
  </si>
  <si>
    <t>Units in collective investment undertakings</t>
  </si>
  <si>
    <t>Central governments or central banks</t>
  </si>
  <si>
    <t>Regional governments or local authorities</t>
  </si>
  <si>
    <t>Multilateral development banks</t>
  </si>
  <si>
    <t>International organizations / institutions</t>
  </si>
  <si>
    <t>Public sector entities</t>
  </si>
  <si>
    <t>Commercial banks</t>
  </si>
  <si>
    <t>Other corporate entities that have a credit assessment, which has been determined by NBG to be associated with credit quality step 2 or above under the rules for the risk weighting of exposures to corporates</t>
  </si>
  <si>
    <t>Claims or contingent claims on  public sector entities</t>
  </si>
  <si>
    <t xml:space="preserve">Claims in the form of collective investment undertakings </t>
  </si>
  <si>
    <t>Table 13</t>
  </si>
  <si>
    <t>Standardized approach - Effect of credit risk mitigation</t>
  </si>
  <si>
    <t>Asset Classes</t>
  </si>
  <si>
    <t>On-balance sheet exposures</t>
  </si>
  <si>
    <t>Off-balance sheet exposures</t>
  </si>
  <si>
    <t>RWA before Credit Risk Mitigation</t>
  </si>
  <si>
    <t>RWA post Credit Risk Mitigation</t>
  </si>
  <si>
    <t>RWA Density
f=e/(a+c)</t>
  </si>
  <si>
    <t xml:space="preserve">Off-balance sheet exposures - Nominal value </t>
  </si>
  <si>
    <t>Off-balance sheet exposures post CCF</t>
  </si>
  <si>
    <t>Total unweighted value (daily average)</t>
  </si>
  <si>
    <t>Total weighted values according to NBG's methodology* (daily average)</t>
  </si>
  <si>
    <t>Total weighted values according to Basel methodology (daily average)</t>
  </si>
  <si>
    <t>High-quality liquid assets</t>
  </si>
  <si>
    <t>Cash outflows</t>
  </si>
  <si>
    <t>Retail deposits</t>
  </si>
  <si>
    <t>Unsecured wholesale funding</t>
  </si>
  <si>
    <t>Secured wholesale funding</t>
  </si>
  <si>
    <t>Outflows related to off-balance sheet obligations and net short position of derivative exposures</t>
  </si>
  <si>
    <t>Other contractual funding obligations</t>
  </si>
  <si>
    <t>Other contingent funding obligations</t>
  </si>
  <si>
    <t>TOTAL CASH OUTFLOWS</t>
  </si>
  <si>
    <t>Cash inflows</t>
  </si>
  <si>
    <t>Secured lending (eg reverse repos)</t>
  </si>
  <si>
    <t>Inflows from fully performing exposures</t>
  </si>
  <si>
    <t>Other cash inflows</t>
  </si>
  <si>
    <t>TOTAL CASH INFLOWS</t>
  </si>
  <si>
    <t>Total value according to NBG's methodology* (with limits)</t>
  </si>
  <si>
    <t>Total value according to Basel methodology (with limits)</t>
  </si>
  <si>
    <t>Liquidity coverage ratio (%)</t>
  </si>
  <si>
    <t>* Commercial banks are required to comply with the limits by coefficients calculated according to NBG's methodology. The numbers calculated within Basel framework are given for illustratory purposes.</t>
  </si>
  <si>
    <t>Bank</t>
  </si>
  <si>
    <t>Date</t>
  </si>
  <si>
    <t>Table 15 Counterparty credit risk weighted risk exposures</t>
  </si>
  <si>
    <t>Derivative contracts</t>
  </si>
  <si>
    <t>Nominal Amount</t>
  </si>
  <si>
    <t>Current Market Value (CMV)</t>
  </si>
  <si>
    <t>Collateral Value</t>
  </si>
  <si>
    <t>Replacement Cost (RC)</t>
  </si>
  <si>
    <t>Potential Future Exposure (PFE)</t>
  </si>
  <si>
    <r>
      <t>Supervisory Alfa Factor (</t>
    </r>
    <r>
      <rPr>
        <sz val="11"/>
        <rFont val="Calibri"/>
        <family val="2"/>
      </rPr>
      <t>α)</t>
    </r>
  </si>
  <si>
    <t>Exposure at Default</t>
  </si>
  <si>
    <t>Counterparty Credit Risk Weighted Risk Exposures</t>
  </si>
  <si>
    <t>Calculated under Standardised Method</t>
  </si>
  <si>
    <t>Calculated under Simplified Standardised Method</t>
  </si>
  <si>
    <t>Calculated under Original Risk Exposure Method</t>
  </si>
  <si>
    <t>Contracts with Qualified Central Counterparty</t>
  </si>
  <si>
    <t>Contracts with Central Counterparty</t>
  </si>
  <si>
    <t>Contract with Commercial Banks</t>
  </si>
  <si>
    <t>Contracts with Financial Institutions except for Banks</t>
  </si>
  <si>
    <t>Contracts with Corporate Clients</t>
  </si>
  <si>
    <t>Contracts with Natural Persons</t>
  </si>
  <si>
    <t>Table 15.1</t>
  </si>
  <si>
    <t>On-balance sheet exposures (excluding derivatives and SFTs)</t>
  </si>
  <si>
    <t xml:space="preserve">On-balance sheet items (excluding derivatives, SFTs and fiduciary assets, but including collateral) </t>
  </si>
  <si>
    <t>(Asset amounts deducted in determining Tier 1 capital)</t>
  </si>
  <si>
    <t>Total on-balance sheet exposures (excluding derivatives, SFTs and fiduciary assets) (sum of lines 1 and 2)</t>
  </si>
  <si>
    <t>Derivative exposures</t>
  </si>
  <si>
    <r>
      <t xml:space="preserve">Replacement cost associated with </t>
    </r>
    <r>
      <rPr>
        <i/>
        <sz val="10"/>
        <rFont val="Sylfaen"/>
        <family val="1"/>
      </rPr>
      <t>all</t>
    </r>
    <r>
      <rPr>
        <sz val="10"/>
        <rFont val="Sylfaen"/>
        <family val="1"/>
      </rPr>
      <t xml:space="preserve"> derivatives transactions </t>
    </r>
  </si>
  <si>
    <r>
      <t xml:space="preserve">Potential Future Exposure associated with </t>
    </r>
    <r>
      <rPr>
        <i/>
        <sz val="10"/>
        <rFont val="Sylfaen"/>
        <family val="1"/>
      </rPr>
      <t xml:space="preserve">all </t>
    </r>
    <r>
      <rPr>
        <sz val="10"/>
        <rFont val="Sylfaen"/>
        <family val="1"/>
      </rPr>
      <t>derivatives transactions</t>
    </r>
  </si>
  <si>
    <t>Risk positions defined by the Counterparty Credit Risk Regulation</t>
  </si>
  <si>
    <t>Value of collateral received in exchange for derivative instruments</t>
  </si>
  <si>
    <t>Total derivative exposures (sum of lines 4 to 10)</t>
  </si>
  <si>
    <t>Securities financing transaction exposures</t>
  </si>
  <si>
    <t>Gross SFT assets (with no recognition of netting), after adjusting for sales accounting transactions</t>
  </si>
  <si>
    <t>(Netted amounts of cash payables and cash receivables of gross SFT assets)</t>
  </si>
  <si>
    <t>Counterparty credit risk exposure for SFT assets</t>
  </si>
  <si>
    <t>Derogation for SFTs: Counterparty credit risk exposure in accordance with Article 429b (4) and 222 of Regulation (EU) No 575/2013</t>
  </si>
  <si>
    <t>Agent transaction exposures</t>
  </si>
  <si>
    <t>(Exempted CCP leg of client-cleared SFT exposure)</t>
  </si>
  <si>
    <t>Total securities financing transaction exposures (sum of lines 12 to 15a)</t>
  </si>
  <si>
    <t>Other off-balance sheet exposures</t>
  </si>
  <si>
    <t>Off-balance sheet exposures at gross notional amount</t>
  </si>
  <si>
    <t>(Adjustments for conversion to credit equivalent amounts)</t>
  </si>
  <si>
    <t>Other off-balance sheet exposures (sum of lines 17 to 18)</t>
  </si>
  <si>
    <t>Exempted exposures in accordance with CRR Article 429 (7) and (14) (on and off balance sheet)</t>
  </si>
  <si>
    <t xml:space="preserve">(Exemption of intragroup exposures (solo basis) in accordance with Article 429(7) of Regulation (EU) No 575/2013 (on and off balance sheet)) </t>
  </si>
  <si>
    <t>(Exposures exempted in accordance with Article 429 (14) of Regulation (EU) No 575/2013 (on and off balance sheet))</t>
  </si>
  <si>
    <t>Capital and total exposures</t>
  </si>
  <si>
    <t>Tier 1 capital</t>
  </si>
  <si>
    <t>Total leverage ratio exposures (sum of lines 3, 11, 16, 19, EU-19a and EU-19b)</t>
  </si>
  <si>
    <t>Leverage ratio</t>
  </si>
  <si>
    <t>Choice on transitional arrangements and amount of derecognised fiduciary items</t>
  </si>
  <si>
    <t>EU-23</t>
  </si>
  <si>
    <t>Choice on transitional arrangements for the definition of the capital measure</t>
  </si>
  <si>
    <t>EU-24</t>
  </si>
  <si>
    <t>Amount of derecognised fiduciary items in accordance with Article 429(11) of Regulation (EU) NO 575/2013</t>
  </si>
  <si>
    <t>Table 15.2. Counterparty credit risk weighted risk exposures -Credit Valuation Adjustment (CVA)</t>
  </si>
  <si>
    <t xml:space="preserve">Risk Exposure Discounted for Credit Valuation Adjustment </t>
  </si>
  <si>
    <t>Credit Valuation Adjustment Expense</t>
  </si>
  <si>
    <t>Written-off Credit Valuation Adjustment Expense</t>
  </si>
  <si>
    <t xml:space="preserve">Counterparty Credit Risk Credit Valuation Adjustment risk weighted Risk Exposures </t>
  </si>
  <si>
    <t>Table 16</t>
  </si>
  <si>
    <t>Unweighted value by residual maturity</t>
  </si>
  <si>
    <t>Weighted value</t>
  </si>
  <si>
    <t>No maturity</t>
  </si>
  <si>
    <t>&lt; 6 month</t>
  </si>
  <si>
    <t>6 month to &lt;1yr</t>
  </si>
  <si>
    <t>&gt;= 1 yr</t>
  </si>
  <si>
    <t>Capital:</t>
  </si>
  <si>
    <t xml:space="preserve">Regulatory capital </t>
  </si>
  <si>
    <t>Other non-redeemable capital instruments and liabilities with remaining maturity more than 1 year</t>
  </si>
  <si>
    <t>Redeemable retail deposits or non-redeemable retail deposits with residual maturity of less than one year</t>
  </si>
  <si>
    <t xml:space="preserve">Residents' deposits </t>
  </si>
  <si>
    <t xml:space="preserve">Non-residents' deposits </t>
  </si>
  <si>
    <t>Wholesale funding</t>
  </si>
  <si>
    <t>Redeemable funding or non-redeemable funding with residual maturity of less than one year, provided by the government or enterprises controlled by the government, international financial institutions and legal entities, excluding representatives of financial sector</t>
  </si>
  <si>
    <t>Redeemable funding or non-redeemable funding with residual maturity of less than one year, provided by the central banks and other financial institutions</t>
  </si>
  <si>
    <t>Liabilities with matching interdependent assets</t>
  </si>
  <si>
    <t>Other liabilities:</t>
  </si>
  <si>
    <t>Liabilities related to derivatives</t>
  </si>
  <si>
    <t>All other liabilities and equity not included in the above categories</t>
  </si>
  <si>
    <t>Total available stable funding</t>
  </si>
  <si>
    <t>Total high-quality liquid assets (HQLA)</t>
  </si>
  <si>
    <t>Performing loans and securities:</t>
  </si>
  <si>
    <t xml:space="preserve">Loans and deposits to financial institutions secured by Level 1 HQLA </t>
  </si>
  <si>
    <t xml:space="preserve">Loans and deposits to financial institutions secured by non-Level 1 HQLA and unsecured performing loans to financial institutions </t>
  </si>
  <si>
    <t xml:space="preserve">Loans to non-financial institutions and retail customers, of which: </t>
  </si>
  <si>
    <t>With a risk weight of less than or equal to 35%</t>
  </si>
  <si>
    <t>Residential mortgages, of which:</t>
  </si>
  <si>
    <t>Securities that do not qualify as HQLA</t>
  </si>
  <si>
    <t xml:space="preserve">Assets with matching interdependent liabilities </t>
  </si>
  <si>
    <t xml:space="preserve">Other assets: </t>
  </si>
  <si>
    <t>Assets related to derivatives</t>
  </si>
  <si>
    <t xml:space="preserve">All other assets not included in the above categories </t>
  </si>
  <si>
    <t xml:space="preserve">Off-balance sheet items </t>
  </si>
  <si>
    <t>Total required stable funding</t>
  </si>
  <si>
    <t>Net stable funding ratio</t>
  </si>
  <si>
    <t>*Items to be reported in the ‘no maturity’ time bucket do not have a stated maturity. These may include, but are not limited to, items such as capital with perpetual maturity, current/demand deposits, etc.</t>
  </si>
  <si>
    <t>Table 17</t>
  </si>
  <si>
    <t xml:space="preserve">                                                                                                                         Distribution by residual maturity                                                            
Risk classes</t>
  </si>
  <si>
    <t>Exposures of On-Balance Items</t>
  </si>
  <si>
    <t xml:space="preserve">On demand </t>
  </si>
  <si>
    <t>≤ 1 year</t>
  </si>
  <si>
    <t xml:space="preserve">&gt; 1 year ≤ 5 year </t>
  </si>
  <si>
    <t>&gt; 5 year</t>
  </si>
  <si>
    <t xml:space="preserve">No stated maturity </t>
  </si>
  <si>
    <t>Past due items*</t>
  </si>
  <si>
    <t>Past due items* - Past due items will be filled  in paragraph 10 and also will be redistributed to the classes in which they were recorded before they were classified as "Past due tems". An overdue loan line is not included in the formula for eliminating double counting.</t>
  </si>
  <si>
    <t>Table 18</t>
  </si>
  <si>
    <t xml:space="preserve">                                                                                                                                      On Balance Assets                                                                                                                   
                                                                                                                                                                                                                                                                                                            Risk classes</t>
  </si>
  <si>
    <t xml:space="preserve">Gross carrying values </t>
  </si>
  <si>
    <t>Expected Credit Loss</t>
  </si>
  <si>
    <t>General Reserve</t>
  </si>
  <si>
    <t>Accumulated write-off, during the reporting period</t>
  </si>
  <si>
    <t>Net Value</t>
  </si>
  <si>
    <t>Of which: Loans and other Assets - Non-Performing</t>
  </si>
  <si>
    <t>Of which: Loans and other Assets - other than Non-Performing</t>
  </si>
  <si>
    <t>(a+b-c-d)</t>
  </si>
  <si>
    <t xml:space="preserve"> Of which: loans</t>
  </si>
  <si>
    <t xml:space="preserve"> Of which: securities</t>
  </si>
  <si>
    <t>Table 19</t>
  </si>
  <si>
    <t>State, state organizations</t>
  </si>
  <si>
    <t>Financial Institutions</t>
  </si>
  <si>
    <t>Pawn-shops</t>
  </si>
  <si>
    <t>Construction Development, Real Estate Development and other Land Loans</t>
  </si>
  <si>
    <t>Real Estate Management</t>
  </si>
  <si>
    <t>Construction Companies</t>
  </si>
  <si>
    <t>Production and Trade of Construction Materials</t>
  </si>
  <si>
    <t>Trade of Consumer Foods and Goods</t>
  </si>
  <si>
    <t>Production of Consumer Foods and Goods</t>
  </si>
  <si>
    <t>Production and Trade of Durable Goods</t>
  </si>
  <si>
    <t>Production and Trade of Clothes, Shoes and Textiles</t>
  </si>
  <si>
    <t>Trade (Other)</t>
  </si>
  <si>
    <t>Other Production</t>
  </si>
  <si>
    <t>Hotels, Tourism</t>
  </si>
  <si>
    <t>Restaurants</t>
  </si>
  <si>
    <t>Industry</t>
  </si>
  <si>
    <t>Oil Importers,Filling stationas,gas stations and Retailers</t>
  </si>
  <si>
    <t>Energy</t>
  </si>
  <si>
    <t>Auto Dealers</t>
  </si>
  <si>
    <t>HealthCare</t>
  </si>
  <si>
    <t>Pharmacy</t>
  </si>
  <si>
    <t>Telecommunication</t>
  </si>
  <si>
    <t>Service</t>
  </si>
  <si>
    <t>Agriculture</t>
  </si>
  <si>
    <t xml:space="preserve">Other </t>
  </si>
  <si>
    <t>Assets on which the Sector of repayment source is not accounted for</t>
  </si>
  <si>
    <t>Table 20</t>
  </si>
  <si>
    <t>Changes in Expected Credit Loss for loans and Corporate debt securities</t>
  </si>
  <si>
    <t>Loans</t>
  </si>
  <si>
    <t>Corporate debt securities</t>
  </si>
  <si>
    <t>Opening balance of Expected Credit Loss</t>
  </si>
  <si>
    <t>An increase in the ECL for possible losses on assets</t>
  </si>
  <si>
    <t>As a result of the origination of the new assets</t>
  </si>
  <si>
    <t>As a result of classification of assets as a low quality</t>
  </si>
  <si>
    <t>Decrease in ECL for possible losses on assets</t>
  </si>
  <si>
    <t>As a result of write-off of assets</t>
  </si>
  <si>
    <t>As a result of partial or total payment of assets</t>
  </si>
  <si>
    <t>As a result of classification of assets as a high quality</t>
  </si>
  <si>
    <t>Increase / Decrease ECL of foreign currency assets as a result of currency exchange rate changes</t>
  </si>
  <si>
    <t>Closing balance of Expected Credit Loss</t>
  </si>
  <si>
    <t>Table 21</t>
  </si>
  <si>
    <t>Gross carrying value of Non-performing Loans</t>
  </si>
  <si>
    <t>Net accumulated recoveries related to decrease of Non-performing loans</t>
  </si>
  <si>
    <t>Opening balance</t>
  </si>
  <si>
    <t>Inflows to non-performing portfolios</t>
  </si>
  <si>
    <t>Increase of non-performing portfolio, as e result of currency exchange rate changes</t>
  </si>
  <si>
    <t>Outflows from non-performing portfolios</t>
  </si>
  <si>
    <t>Outflow due to the decrease level of credit risk</t>
  </si>
  <si>
    <t>Outflow due to loan repayment, partial or total</t>
  </si>
  <si>
    <t>Outflows due to write-offs</t>
  </si>
  <si>
    <t>Outflow due to taking possession of collateral</t>
  </si>
  <si>
    <t>Outflow due to sale of portfolios</t>
  </si>
  <si>
    <t>Outflow due to other situations</t>
  </si>
  <si>
    <t>Decrease of non-performing portfolio, as a result of currency exchange rate changes</t>
  </si>
  <si>
    <t>Closing balance</t>
  </si>
  <si>
    <t>Table 22</t>
  </si>
  <si>
    <t>Distribution of loans, Debt securities  and Off-balance-sheet items according to Credit Risk Stages and Past due days</t>
  </si>
  <si>
    <t xml:space="preserve"> Gross carrying value of loans and Debt securities, nominal value of Off-balance-sheet items</t>
  </si>
  <si>
    <r>
      <t>1</t>
    </r>
    <r>
      <rPr>
        <vertAlign val="superscript"/>
        <sz val="9"/>
        <rFont val="Sylfaen"/>
        <family val="1"/>
      </rPr>
      <t>st</t>
    </r>
    <r>
      <rPr>
        <sz val="9"/>
        <rFont val="Sylfaen"/>
        <family val="1"/>
      </rPr>
      <t xml:space="preserve"> stage</t>
    </r>
  </si>
  <si>
    <r>
      <t>2</t>
    </r>
    <r>
      <rPr>
        <vertAlign val="superscript"/>
        <sz val="9"/>
        <rFont val="Sylfaen"/>
        <family val="1"/>
      </rPr>
      <t>nd</t>
    </r>
    <r>
      <rPr>
        <sz val="9"/>
        <rFont val="Sylfaen"/>
        <family val="1"/>
      </rPr>
      <t xml:space="preserve"> stage</t>
    </r>
  </si>
  <si>
    <r>
      <t>3</t>
    </r>
    <r>
      <rPr>
        <vertAlign val="superscript"/>
        <sz val="9"/>
        <rFont val="Sylfaen"/>
        <family val="1"/>
      </rPr>
      <t>rd</t>
    </r>
    <r>
      <rPr>
        <sz val="9"/>
        <rFont val="Sylfaen"/>
        <family val="1"/>
      </rPr>
      <t xml:space="preserve"> stage</t>
    </r>
  </si>
  <si>
    <t>POCI</t>
  </si>
  <si>
    <t>Past due ≤ 30 days</t>
  </si>
  <si>
    <t xml:space="preserve"> Past due &gt; 30 days ≤ 90 days </t>
  </si>
  <si>
    <t xml:space="preserve"> Past due &gt; 90 days </t>
  </si>
  <si>
    <t xml:space="preserve"> Past due &gt; 90 days ≤ 180 days </t>
  </si>
  <si>
    <t xml:space="preserve"> Past due &gt; 180 days ≤ 1 Year </t>
  </si>
  <si>
    <t xml:space="preserve"> Past due &gt; 1 Year ≤ 2 Year </t>
  </si>
  <si>
    <t xml:space="preserve"> Past due &gt; 2 Year ≤ 5 Year </t>
  </si>
  <si>
    <t xml:space="preserve">Past due &gt;5 Years </t>
  </si>
  <si>
    <t>Central banks</t>
  </si>
  <si>
    <t>General governments</t>
  </si>
  <si>
    <t>Credit institutions</t>
  </si>
  <si>
    <t>Other financial corporations</t>
  </si>
  <si>
    <t>Non-financial corporations</t>
  </si>
  <si>
    <t>Households</t>
  </si>
  <si>
    <t>Debt Securities</t>
  </si>
  <si>
    <t>Off-balance-sheet items</t>
  </si>
  <si>
    <t>Table 23</t>
  </si>
  <si>
    <t xml:space="preserve">Loans Distributed according to LTV ratio, Expected Credit Loss, Value of collateral for loans and loans secured by guarantees according to Credit Risk stages and past due days
  </t>
  </si>
  <si>
    <t xml:space="preserve"> Gross carrying value of loans</t>
  </si>
  <si>
    <t>Secured Loans</t>
  </si>
  <si>
    <t>Loans Secured by Immovable property</t>
  </si>
  <si>
    <t>1.1.1.1</t>
  </si>
  <si>
    <t>LTV ≤70%</t>
  </si>
  <si>
    <t>1.1.1.2</t>
  </si>
  <si>
    <t>LTV &gt;70% ≤85%</t>
  </si>
  <si>
    <t>1.1.1.3</t>
  </si>
  <si>
    <t>LTV &gt;85% ≤100%</t>
  </si>
  <si>
    <t>1.1.1.4</t>
  </si>
  <si>
    <t>LTV &gt;100%</t>
  </si>
  <si>
    <t>Expected Credit Loss of Loans</t>
  </si>
  <si>
    <t>Value of Pledged collateral</t>
  </si>
  <si>
    <t>1.3.1</t>
  </si>
  <si>
    <t>Of which value capped at the Loan value</t>
  </si>
  <si>
    <t>1.3.1.1</t>
  </si>
  <si>
    <t>Of which immovable property</t>
  </si>
  <si>
    <t>1.3.2</t>
  </si>
  <si>
    <t>Of which value above the cap</t>
  </si>
  <si>
    <t>1.3.2.1</t>
  </si>
  <si>
    <t>Loans secured by the state and state institutions</t>
  </si>
  <si>
    <t>Loans secured by bank and /or financial institutions</t>
  </si>
  <si>
    <t>Table 24</t>
  </si>
  <si>
    <t xml:space="preserve">                                                                                                     Loans
                                                                                                                                                                                                             Sector of repayment source</t>
  </si>
  <si>
    <t>Gross carrying value</t>
  </si>
  <si>
    <t>Table 25</t>
  </si>
  <si>
    <t>ა</t>
  </si>
  <si>
    <t>ბ</t>
  </si>
  <si>
    <t>გ</t>
  </si>
  <si>
    <t>დ</t>
  </si>
  <si>
    <t>ე</t>
  </si>
  <si>
    <t>ვ</t>
  </si>
  <si>
    <t>ზ</t>
  </si>
  <si>
    <t>თ</t>
  </si>
  <si>
    <t>ი</t>
  </si>
  <si>
    <t xml:space="preserve">                               Gross carrying value(Nominal value for Offbalance) - distribution according to Collateral type
Loans, corporate debt securities and Off-balance-sheet items</t>
  </si>
  <si>
    <t>Secured by deposit</t>
  </si>
  <si>
    <t>Secured by the state and state institutions</t>
  </si>
  <si>
    <t>Secured by bank and /or financial institutions</t>
  </si>
  <si>
    <t>Secured by gold / gold jewelry</t>
  </si>
  <si>
    <t>Secured by Immovable property</t>
  </si>
  <si>
    <t>Secured by shares / stocks and other securities</t>
  </si>
  <si>
    <t>Secured by other collateral</t>
  </si>
  <si>
    <t>Secured by another third party guarantee</t>
  </si>
  <si>
    <t>Unsecured Amount</t>
  </si>
  <si>
    <t>Off-balance-sheet itmes</t>
  </si>
  <si>
    <t xml:space="preserve"> Of which: Non-Performing Loans</t>
  </si>
  <si>
    <t xml:space="preserve"> Of which: Non-Performing Corporate debt securities</t>
  </si>
  <si>
    <t xml:space="preserve"> Of which: Non-Performing Off-balance-sheet itmes</t>
  </si>
  <si>
    <t>Table 26</t>
  </si>
  <si>
    <t>Retail Products</t>
  </si>
  <si>
    <t>Contractual Principal Amount</t>
  </si>
  <si>
    <t>Gross carrying value of Loans</t>
  </si>
  <si>
    <t>Number of Loans</t>
  </si>
  <si>
    <t>Weighted average nominal interest rate on quarterly disbursed loans</t>
  </si>
  <si>
    <t>Weighted average effective interest rate on quarterly disbursed loans</t>
  </si>
  <si>
    <t>Weighted average nominal interest rate (on Residual Contractual value of Loans)</t>
  </si>
  <si>
    <t>Weighted average remaining maturity (months) according to the  Residual Contractual value of Loans</t>
  </si>
  <si>
    <t>Auto loans</t>
  </si>
  <si>
    <t>Consumer Loans</t>
  </si>
  <si>
    <t>Pay Day Loans</t>
  </si>
  <si>
    <t>Momental Installments</t>
  </si>
  <si>
    <t>Overdrafts</t>
  </si>
  <si>
    <t>Credit Cards</t>
  </si>
  <si>
    <t>Mortgages</t>
  </si>
  <si>
    <t>Mortgages - Purchase of completed real estate</t>
  </si>
  <si>
    <t>Mortgages - Construction, the purchase of real estate under construction</t>
  </si>
  <si>
    <t>Mortgages - For Real Estate Renovation</t>
  </si>
  <si>
    <t>Retail Pawnshop loans</t>
  </si>
  <si>
    <t>Student loans</t>
  </si>
  <si>
    <t>Total Retail Products</t>
  </si>
  <si>
    <t>Between them: Loans issued on the basis of income from a pension or other state social disbursement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</si>
</sst>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409]mmm\-yy;@"/>
    <numFmt numFmtId="165" formatCode="#,##0_ ;[Red]\-#,##0\ "/>
    <numFmt numFmtId="166" formatCode="_(* #,##0_);_(* \(#,##0\);_(* &quot;-&quot;??_);_(@_)"/>
    <numFmt numFmtId="167" formatCode="_-* #,##0\ _€_-;\-* #,##0\ _€_-;_-* &quot;-&quot;??\ _€_-;_-@_-"/>
    <numFmt numFmtId="168" formatCode="_(#,##0_);_(\(#,##0\);_(\ \-\ _);_(@_)"/>
    <numFmt numFmtId="169" formatCode="#,##0.0"/>
    <numFmt numFmtId="170" formatCode="_(* #,##0.00000_);_(* \(#,##0.00000\);_(* &quot;-&quot;??_);_(@_)"/>
    <numFmt numFmtId="172" formatCode="_(* #,##0.0000_);_(* \(#,##0.0000\);_(* &quot;-&quot;??_);_(@_)"/>
  </numFmts>
  <fonts count="8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Arial"/>
      <family val="2"/>
    </font>
    <font>
      <sz val="10"/>
      <name val="Arial"/>
      <family val="2"/>
    </font>
    <font>
      <b/>
      <sz val="11"/>
      <name val="Arial"/>
      <family val="2"/>
    </font>
    <font>
      <sz val="11"/>
      <color theme="1"/>
      <name val="Arial"/>
      <family val="2"/>
    </font>
    <font>
      <b/>
      <i/>
      <sz val="10"/>
      <color theme="1"/>
      <name val="Arial"/>
      <family val="2"/>
    </font>
    <font>
      <u/>
      <sz val="10"/>
      <color indexed="12"/>
      <name val="Arial"/>
      <family val="2"/>
    </font>
    <font>
      <b/>
      <sz val="10"/>
      <color theme="1"/>
      <name val="Arial"/>
      <family val="2"/>
    </font>
    <font>
      <b/>
      <sz val="10"/>
      <name val="Arial"/>
      <family val="2"/>
    </font>
    <font>
      <sz val="10"/>
      <name val="MS Sans Serif"/>
      <family val="2"/>
    </font>
    <font>
      <b/>
      <i/>
      <sz val="10"/>
      <name val="Arial"/>
      <family val="2"/>
    </font>
    <font>
      <sz val="10"/>
      <name val="Calibri"/>
      <family val="2"/>
      <scheme val="minor"/>
    </font>
    <font>
      <sz val="10"/>
      <name val="Sylfaen"/>
      <family val="1"/>
    </font>
    <font>
      <sz val="10"/>
      <color theme="1"/>
      <name val="Sylfaen"/>
      <family val="1"/>
    </font>
    <font>
      <b/>
      <sz val="10"/>
      <color theme="1"/>
      <name val="Sylfaen"/>
      <family val="1"/>
    </font>
    <font>
      <b/>
      <sz val="10"/>
      <name val="Sylfaen"/>
      <family val="1"/>
    </font>
    <font>
      <b/>
      <sz val="10"/>
      <color indexed="8"/>
      <name val="Sylfaen"/>
      <family val="1"/>
    </font>
    <font>
      <sz val="10"/>
      <color indexed="8"/>
      <name val="Sylfaen"/>
      <family val="1"/>
    </font>
    <font>
      <b/>
      <sz val="10"/>
      <color rgb="FF000000"/>
      <name val="Sylfaen"/>
      <family val="1"/>
    </font>
    <font>
      <b/>
      <sz val="12"/>
      <color theme="1"/>
      <name val="Calibri"/>
      <family val="2"/>
      <scheme val="minor"/>
    </font>
    <font>
      <b/>
      <sz val="8"/>
      <color indexed="8"/>
      <name val="Verdana"/>
      <family val="2"/>
    </font>
    <font>
      <sz val="8"/>
      <name val="Verdana"/>
      <family val="2"/>
    </font>
    <font>
      <strike/>
      <sz val="8"/>
      <name val="Verdana"/>
      <family val="2"/>
    </font>
    <font>
      <b/>
      <sz val="8"/>
      <name val="Verdana"/>
      <family val="2"/>
    </font>
    <font>
      <sz val="8"/>
      <color indexed="8"/>
      <name val="Verdana"/>
      <family val="2"/>
    </font>
    <font>
      <i/>
      <sz val="10"/>
      <name val="Arial"/>
      <family val="2"/>
    </font>
    <font>
      <sz val="8"/>
      <color theme="1"/>
      <name val="Arial"/>
      <family val="2"/>
    </font>
    <font>
      <sz val="10"/>
      <color theme="1"/>
      <name val="Times New Roman"/>
      <family val="1"/>
    </font>
    <font>
      <sz val="10"/>
      <name val="Arial"/>
      <family val="2"/>
      <charset val="204"/>
    </font>
    <font>
      <b/>
      <sz val="10"/>
      <name val="Calibri"/>
      <family val="2"/>
      <scheme val="minor"/>
    </font>
    <font>
      <b/>
      <sz val="10"/>
      <color theme="1"/>
      <name val="Calibri"/>
      <family val="2"/>
      <scheme val="minor"/>
    </font>
    <font>
      <sz val="10"/>
      <color theme="1"/>
      <name val="Calibri"/>
      <family val="2"/>
      <scheme val="minor"/>
    </font>
    <font>
      <sz val="10"/>
      <color theme="1"/>
      <name val="Calibri"/>
      <family val="1"/>
      <scheme val="minor"/>
    </font>
    <font>
      <b/>
      <sz val="10"/>
      <name val="Calibri"/>
      <family val="1"/>
      <scheme val="minor"/>
    </font>
    <font>
      <sz val="10"/>
      <name val="Calibri"/>
      <family val="1"/>
      <scheme val="minor"/>
    </font>
    <font>
      <b/>
      <u/>
      <sz val="10"/>
      <name val="Calibri"/>
      <family val="2"/>
      <scheme val="minor"/>
    </font>
    <font>
      <i/>
      <sz val="10"/>
      <color theme="0" tint="-0.499984740745262"/>
      <name val="Calibri"/>
      <family val="2"/>
      <scheme val="minor"/>
    </font>
    <font>
      <b/>
      <sz val="10"/>
      <name val="Calibri"/>
      <family val="2"/>
    </font>
    <font>
      <i/>
      <sz val="10"/>
      <color theme="4" tint="-0.249977111117893"/>
      <name val="Calibri"/>
      <family val="2"/>
      <scheme val="minor"/>
    </font>
    <font>
      <b/>
      <vertAlign val="superscript"/>
      <sz val="10"/>
      <color theme="1"/>
      <name val="Arial"/>
      <family val="2"/>
    </font>
    <font>
      <sz val="10"/>
      <name val="Calibri"/>
      <family val="2"/>
    </font>
    <font>
      <vertAlign val="superscript"/>
      <sz val="10"/>
      <color theme="1"/>
      <name val="Arial"/>
      <family val="2"/>
    </font>
    <font>
      <b/>
      <u/>
      <sz val="10"/>
      <name val="Calibri"/>
      <family val="2"/>
    </font>
    <font>
      <i/>
      <sz val="9"/>
      <name val="Calibri"/>
      <family val="2"/>
      <scheme val="minor"/>
    </font>
    <font>
      <i/>
      <vertAlign val="superscript"/>
      <sz val="9"/>
      <name val="Calibri"/>
      <family val="2"/>
      <scheme val="minor"/>
    </font>
    <font>
      <sz val="8"/>
      <color rgb="FF000000"/>
      <name val="Arial"/>
      <family val="2"/>
    </font>
    <font>
      <i/>
      <sz val="10"/>
      <name val="Calibri"/>
      <family val="2"/>
    </font>
    <font>
      <b/>
      <sz val="10"/>
      <color rgb="FF000000"/>
      <name val="Calibri"/>
      <family val="2"/>
    </font>
    <font>
      <sz val="10"/>
      <color rgb="FF000000"/>
      <name val="Calibri"/>
      <family val="2"/>
    </font>
    <font>
      <i/>
      <sz val="10"/>
      <color theme="1"/>
      <name val="Arial"/>
      <family val="2"/>
    </font>
    <font>
      <i/>
      <sz val="11"/>
      <color theme="1"/>
      <name val="Arial"/>
      <family val="2"/>
    </font>
    <font>
      <b/>
      <i/>
      <sz val="10"/>
      <color theme="1"/>
      <name val="Sylfaen"/>
      <family val="1"/>
    </font>
    <font>
      <i/>
      <sz val="10"/>
      <color theme="1"/>
      <name val="Sylfaen"/>
      <family val="1"/>
    </font>
    <font>
      <b/>
      <sz val="11"/>
      <color theme="1"/>
      <name val="Arial"/>
      <family val="2"/>
    </font>
    <font>
      <b/>
      <sz val="11"/>
      <color indexed="8"/>
      <name val="Calibri"/>
      <family val="2"/>
      <scheme val="minor"/>
    </font>
    <font>
      <b/>
      <sz val="8"/>
      <color rgb="FF000000"/>
      <name val="Verdana"/>
      <family val="2"/>
    </font>
    <font>
      <sz val="10"/>
      <color rgb="FFFF0000"/>
      <name val="Sylfaen"/>
      <family val="1"/>
    </font>
    <font>
      <sz val="8"/>
      <color theme="1"/>
      <name val="Calibri"/>
      <family val="2"/>
      <scheme val="minor"/>
    </font>
    <font>
      <sz val="10"/>
      <name val="SPKolheti"/>
      <family val="1"/>
    </font>
    <font>
      <i/>
      <sz val="10"/>
      <color theme="1"/>
      <name val="Calibri"/>
      <family val="2"/>
      <scheme val="minor"/>
    </font>
    <font>
      <b/>
      <sz val="11"/>
      <name val="Calibri"/>
      <family val="2"/>
      <scheme val="minor"/>
    </font>
    <font>
      <sz val="11"/>
      <name val="Calibri"/>
      <family val="2"/>
      <scheme val="minor"/>
    </font>
    <font>
      <sz val="11"/>
      <name val="Calibri"/>
      <family val="2"/>
    </font>
    <font>
      <b/>
      <i/>
      <sz val="11"/>
      <name val="Calibri"/>
      <family val="2"/>
      <scheme val="minor"/>
    </font>
    <font>
      <i/>
      <sz val="11"/>
      <name val="Calibri"/>
      <family val="2"/>
      <scheme val="minor"/>
    </font>
    <font>
      <i/>
      <sz val="10"/>
      <name val="Sylfaen"/>
      <family val="1"/>
    </font>
    <font>
      <sz val="9"/>
      <name val="Calibri"/>
      <family val="2"/>
    </font>
    <font>
      <b/>
      <sz val="9"/>
      <name val="Calibri"/>
      <family val="2"/>
    </font>
    <font>
      <u/>
      <sz val="11"/>
      <name val="Calibri"/>
      <family val="2"/>
      <scheme val="minor"/>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i/>
      <sz val="9"/>
      <name val="Calibri"/>
      <family val="1"/>
      <scheme val="minor"/>
    </font>
    <font>
      <b/>
      <sz val="9"/>
      <name val="Calibri"/>
      <family val="1"/>
      <scheme val="minor"/>
    </font>
    <font>
      <b/>
      <u/>
      <sz val="9"/>
      <color theme="1"/>
      <name val="Sylfaen"/>
      <family val="1"/>
    </font>
    <font>
      <vertAlign val="superscript"/>
      <sz val="9"/>
      <name val="Sylfaen"/>
      <family val="1"/>
    </font>
    <font>
      <b/>
      <sz val="8"/>
      <name val="Sylfaen"/>
      <family val="1"/>
    </font>
  </fonts>
  <fills count="18">
    <fill>
      <patternFill patternType="none"/>
    </fill>
    <fill>
      <patternFill patternType="gray125"/>
    </fill>
    <fill>
      <patternFill patternType="solid">
        <fgColor theme="0"/>
        <bgColor indexed="64"/>
      </patternFill>
    </fill>
    <fill>
      <patternFill patternType="lightGray">
        <fgColor indexed="22"/>
      </patternFill>
    </fill>
    <fill>
      <patternFill patternType="solid">
        <fgColor rgb="FFFFFFFF"/>
        <bgColor indexed="64"/>
      </patternFill>
    </fill>
    <fill>
      <patternFill patternType="solid">
        <fgColor theme="2"/>
        <bgColor indexed="64"/>
      </patternFill>
    </fill>
    <fill>
      <patternFill patternType="solid">
        <fgColor theme="2" tint="-9.9978637043366805E-2"/>
        <bgColor rgb="FF000000"/>
      </patternFill>
    </fill>
    <fill>
      <patternFill patternType="solid">
        <fgColor theme="2"/>
        <bgColor rgb="FF000000"/>
      </patternFill>
    </fill>
    <fill>
      <patternFill patternType="solid">
        <fgColor theme="2" tint="-0.249977111117893"/>
        <bgColor rgb="FF000000"/>
      </patternFill>
    </fill>
    <fill>
      <patternFill patternType="solid">
        <fgColor theme="2" tint="-0.249977111117893"/>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auto="1"/>
      </top>
      <bottom style="thin">
        <color auto="1"/>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auto="1"/>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theme="6" tint="-0.499984740745262"/>
      </left>
      <right style="thin">
        <color theme="6" tint="-0.499984740745262"/>
      </right>
      <top style="thin">
        <color indexed="64"/>
      </top>
      <bottom style="thin">
        <color theme="6" tint="-0.499984740745262"/>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thin">
        <color theme="6" tint="-0.499984740745262"/>
      </right>
      <top/>
      <bottom style="thin">
        <color theme="6" tint="-0.499984740745262"/>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bottom/>
      <diagonal/>
    </border>
    <border>
      <left style="thin">
        <color theme="6" tint="-0.499984740745262"/>
      </left>
      <right style="thin">
        <color theme="6" tint="-0.499984740745262"/>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style="thin">
        <color auto="1"/>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medium">
        <color indexed="64"/>
      </left>
      <right style="thin">
        <color auto="1"/>
      </right>
      <top style="medium">
        <color auto="1"/>
      </top>
      <bottom style="medium">
        <color indexed="64"/>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indexed="64"/>
      </right>
      <top style="medium">
        <color auto="1"/>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8" fillId="0" borderId="0" applyNumberFormat="0" applyFill="0" applyBorder="0" applyAlignment="0" applyProtection="0">
      <alignment vertical="top"/>
      <protection locked="0"/>
    </xf>
    <xf numFmtId="0" fontId="4" fillId="0" borderId="0"/>
    <xf numFmtId="0" fontId="4" fillId="0" borderId="0"/>
    <xf numFmtId="164" fontId="11" fillId="3" borderId="0"/>
    <xf numFmtId="0" fontId="4" fillId="0" borderId="0"/>
    <xf numFmtId="0" fontId="30" fillId="0" borderId="0"/>
    <xf numFmtId="0" fontId="30" fillId="0" borderId="0"/>
    <xf numFmtId="43" fontId="1" fillId="0" borderId="0" applyFont="0" applyFill="0" applyBorder="0" applyAlignment="0" applyProtection="0"/>
    <xf numFmtId="0" fontId="1" fillId="0" borderId="0"/>
    <xf numFmtId="0" fontId="1" fillId="0" borderId="0"/>
    <xf numFmtId="0" fontId="4" fillId="0" borderId="0"/>
    <xf numFmtId="0" fontId="4" fillId="0" borderId="0"/>
    <xf numFmtId="43" fontId="4" fillId="0" borderId="0" applyFont="0" applyFill="0" applyBorder="0" applyAlignment="0" applyProtection="0"/>
    <xf numFmtId="0" fontId="1" fillId="0" borderId="0"/>
    <xf numFmtId="0" fontId="1" fillId="0" borderId="0"/>
    <xf numFmtId="0" fontId="4" fillId="0" borderId="0"/>
    <xf numFmtId="0" fontId="4" fillId="0" borderId="0">
      <alignment vertical="center"/>
    </xf>
  </cellStyleXfs>
  <cellXfs count="776">
    <xf numFmtId="0" fontId="0" fillId="0" borderId="0" xfId="0"/>
    <xf numFmtId="0" fontId="3" fillId="0" borderId="1" xfId="0" applyFont="1" applyBorder="1"/>
    <xf numFmtId="0" fontId="5" fillId="0" borderId="1" xfId="4" applyFont="1" applyBorder="1" applyAlignment="1">
      <alignment horizontal="center" vertical="center"/>
    </xf>
    <xf numFmtId="0" fontId="6" fillId="0" borderId="0" xfId="0" applyFont="1"/>
    <xf numFmtId="0" fontId="4" fillId="2" borderId="1" xfId="4" applyFill="1" applyBorder="1" applyAlignment="1">
      <alignment horizontal="right" indent="1"/>
    </xf>
    <xf numFmtId="0" fontId="4" fillId="2" borderId="1" xfId="4" applyFill="1" applyBorder="1" applyAlignment="1">
      <alignment horizontal="left" wrapText="1"/>
    </xf>
    <xf numFmtId="0" fontId="6" fillId="0" borderId="1" xfId="0" applyFont="1" applyBorder="1"/>
    <xf numFmtId="0" fontId="3" fillId="0" borderId="1" xfId="4" applyFont="1" applyBorder="1" applyAlignment="1">
      <alignment horizontal="left" wrapText="1"/>
    </xf>
    <xf numFmtId="0" fontId="4" fillId="0" borderId="1" xfId="4" applyBorder="1" applyAlignment="1">
      <alignment horizontal="left" wrapText="1"/>
    </xf>
    <xf numFmtId="0" fontId="4" fillId="2" borderId="2" xfId="4" applyFill="1" applyBorder="1" applyAlignment="1">
      <alignment horizontal="right" indent="1"/>
    </xf>
    <xf numFmtId="0" fontId="4" fillId="0" borderId="2" xfId="4" applyBorder="1" applyAlignment="1">
      <alignment horizontal="left" wrapText="1"/>
    </xf>
    <xf numFmtId="0" fontId="7" fillId="0" borderId="0" xfId="0" applyFont="1" applyAlignment="1">
      <alignment wrapText="1"/>
    </xf>
    <xf numFmtId="0" fontId="4" fillId="2" borderId="1" xfId="4" applyFill="1" applyBorder="1"/>
    <xf numFmtId="0" fontId="8" fillId="0" borderId="0" xfId="3" applyAlignment="1" applyProtection="1"/>
    <xf numFmtId="0" fontId="8" fillId="0" borderId="1" xfId="3" applyFill="1" applyBorder="1" applyAlignment="1" applyProtection="1"/>
    <xf numFmtId="0" fontId="8" fillId="0" borderId="1" xfId="3" applyFill="1" applyBorder="1" applyAlignment="1" applyProtection="1">
      <alignment horizontal="left" vertical="center" wrapText="1"/>
    </xf>
    <xf numFmtId="49" fontId="3" fillId="0" borderId="1" xfId="0" applyNumberFormat="1" applyFont="1" applyBorder="1" applyAlignment="1">
      <alignment horizontal="right"/>
    </xf>
    <xf numFmtId="0" fontId="8" fillId="0" borderId="1" xfId="3" applyFill="1" applyBorder="1" applyAlignment="1" applyProtection="1">
      <alignment horizontal="left" vertical="center"/>
    </xf>
    <xf numFmtId="0" fontId="8" fillId="0" borderId="1" xfId="3" applyBorder="1" applyAlignment="1" applyProtection="1"/>
    <xf numFmtId="0" fontId="3" fillId="0" borderId="0" xfId="0" applyFont="1"/>
    <xf numFmtId="0" fontId="4" fillId="0" borderId="0" xfId="5"/>
    <xf numFmtId="0" fontId="4" fillId="0" borderId="0" xfId="0" applyFont="1"/>
    <xf numFmtId="14" fontId="4" fillId="0" borderId="0" xfId="0" applyNumberFormat="1" applyFont="1"/>
    <xf numFmtId="0" fontId="4" fillId="0" borderId="5" xfId="0" applyFont="1" applyBorder="1"/>
    <xf numFmtId="0" fontId="9" fillId="0" borderId="5" xfId="0" applyFont="1" applyBorder="1" applyAlignment="1">
      <alignment horizontal="center" vertical="center"/>
    </xf>
    <xf numFmtId="0" fontId="4" fillId="0" borderId="9" xfId="0" applyFont="1" applyBorder="1" applyAlignment="1">
      <alignment horizontal="right" vertical="center" wrapText="1"/>
    </xf>
    <xf numFmtId="0" fontId="4" fillId="0" borderId="10" xfId="0" applyFont="1" applyBorder="1" applyAlignment="1">
      <alignment vertical="center" wrapText="1"/>
    </xf>
    <xf numFmtId="0" fontId="4" fillId="0" borderId="10" xfId="0" applyFont="1" applyBorder="1" applyAlignment="1">
      <alignment horizontal="left" vertical="center" wrapText="1" indent="1"/>
    </xf>
    <xf numFmtId="0" fontId="4" fillId="0" borderId="11" xfId="0" applyFont="1" applyBorder="1" applyAlignment="1">
      <alignment horizontal="left" vertical="center" wrapText="1" indent="1"/>
    </xf>
    <xf numFmtId="0" fontId="10" fillId="0" borderId="1" xfId="0" applyFont="1" applyBorder="1" applyAlignment="1">
      <alignment horizontal="center" vertical="center" wrapText="1"/>
    </xf>
    <xf numFmtId="164" fontId="11" fillId="3" borderId="0" xfId="6"/>
    <xf numFmtId="164" fontId="11" fillId="3" borderId="12" xfId="6" applyBorder="1"/>
    <xf numFmtId="0" fontId="4" fillId="0" borderId="9" xfId="0" applyFont="1" applyBorder="1" applyAlignment="1">
      <alignment horizontal="center" vertical="center" wrapText="1"/>
    </xf>
    <xf numFmtId="0" fontId="12" fillId="0" borderId="1" xfId="0" applyFont="1" applyBorder="1" applyAlignment="1">
      <alignment horizontal="left" vertical="center" wrapText="1"/>
    </xf>
    <xf numFmtId="0" fontId="4" fillId="0" borderId="1" xfId="0" applyFont="1" applyBorder="1" applyAlignment="1">
      <alignment vertical="center" wrapText="1"/>
    </xf>
    <xf numFmtId="165" fontId="13" fillId="0" borderId="1" xfId="0" applyNumberFormat="1" applyFont="1" applyBorder="1" applyAlignment="1" applyProtection="1">
      <alignment vertical="center" wrapText="1"/>
      <protection locked="0"/>
    </xf>
    <xf numFmtId="165" fontId="13" fillId="0" borderId="13" xfId="0" applyNumberFormat="1" applyFont="1" applyBorder="1" applyAlignment="1" applyProtection="1">
      <alignment vertical="center" wrapText="1"/>
      <protection locked="0"/>
    </xf>
    <xf numFmtId="10" fontId="13" fillId="0" borderId="1" xfId="2" applyNumberFormat="1" applyFont="1" applyFill="1" applyBorder="1" applyAlignment="1" applyProtection="1">
      <alignment vertical="center" wrapText="1"/>
      <protection locked="0"/>
    </xf>
    <xf numFmtId="10" fontId="13" fillId="0" borderId="13" xfId="2" applyNumberFormat="1" applyFont="1" applyFill="1" applyBorder="1" applyAlignment="1" applyProtection="1">
      <alignment vertical="center" wrapText="1"/>
      <protection locked="0"/>
    </xf>
    <xf numFmtId="0" fontId="14" fillId="0" borderId="9" xfId="0" applyFont="1" applyBorder="1" applyAlignment="1">
      <alignment horizontal="center" vertical="center" wrapText="1"/>
    </xf>
    <xf numFmtId="10" fontId="11" fillId="3" borderId="0" xfId="2" applyNumberFormat="1" applyFont="1" applyFill="1" applyBorder="1"/>
    <xf numFmtId="0" fontId="4" fillId="4" borderId="9" xfId="0" applyFont="1" applyFill="1" applyBorder="1" applyAlignment="1">
      <alignment horizontal="right" vertical="center"/>
    </xf>
    <xf numFmtId="10" fontId="11" fillId="3" borderId="12" xfId="2" applyNumberFormat="1" applyFont="1" applyFill="1" applyBorder="1"/>
    <xf numFmtId="0" fontId="10" fillId="0" borderId="9" xfId="0" applyFont="1" applyBorder="1" applyAlignment="1">
      <alignment horizontal="center" vertical="center" wrapText="1"/>
    </xf>
    <xf numFmtId="166" fontId="13" fillId="0" borderId="1" xfId="1" applyNumberFormat="1" applyFont="1" applyFill="1" applyBorder="1" applyAlignment="1" applyProtection="1">
      <alignment vertical="center" wrapText="1"/>
      <protection locked="0"/>
    </xf>
    <xf numFmtId="166" fontId="13" fillId="0" borderId="13" xfId="1" applyNumberFormat="1" applyFont="1" applyFill="1" applyBorder="1" applyAlignment="1" applyProtection="1">
      <alignment vertical="center" wrapText="1"/>
      <protection locked="0"/>
    </xf>
    <xf numFmtId="0" fontId="4" fillId="4" borderId="14" xfId="0" applyFont="1" applyFill="1" applyBorder="1" applyAlignment="1">
      <alignment horizontal="right" vertical="center"/>
    </xf>
    <xf numFmtId="0" fontId="4" fillId="0" borderId="2" xfId="0" applyFont="1" applyBorder="1" applyAlignment="1">
      <alignment vertical="center" wrapText="1"/>
    </xf>
    <xf numFmtId="0" fontId="4" fillId="4" borderId="15" xfId="0" applyFont="1" applyFill="1" applyBorder="1" applyAlignment="1">
      <alignment horizontal="right" vertical="center"/>
    </xf>
    <xf numFmtId="0" fontId="4" fillId="0" borderId="16" xfId="0" applyFont="1" applyBorder="1" applyAlignment="1">
      <alignment vertical="center" wrapText="1"/>
    </xf>
    <xf numFmtId="0" fontId="4" fillId="0" borderId="0" xfId="0" applyFont="1" applyAlignment="1">
      <alignment horizontal="right"/>
    </xf>
    <xf numFmtId="0" fontId="4" fillId="0" borderId="0" xfId="0" applyFont="1" applyAlignment="1">
      <alignment wrapText="1"/>
    </xf>
    <xf numFmtId="0" fontId="13" fillId="0" borderId="0" xfId="0" applyFont="1" applyAlignment="1">
      <alignment wrapText="1"/>
    </xf>
    <xf numFmtId="0" fontId="14" fillId="0" borderId="0" xfId="5" applyFont="1"/>
    <xf numFmtId="0" fontId="14" fillId="0" borderId="0" xfId="0" applyFont="1"/>
    <xf numFmtId="166" fontId="14" fillId="0" borderId="0" xfId="1" applyNumberFormat="1" applyFont="1"/>
    <xf numFmtId="166" fontId="15" fillId="0" borderId="0" xfId="1" applyNumberFormat="1" applyFont="1"/>
    <xf numFmtId="0" fontId="15" fillId="0" borderId="0" xfId="0" applyFont="1"/>
    <xf numFmtId="14" fontId="14" fillId="0" borderId="0" xfId="0" applyNumberFormat="1" applyFont="1"/>
    <xf numFmtId="166" fontId="14" fillId="0" borderId="0" xfId="1" applyNumberFormat="1" applyFont="1" applyBorder="1"/>
    <xf numFmtId="166" fontId="15" fillId="0" borderId="0" xfId="1" applyNumberFormat="1" applyFont="1" applyBorder="1"/>
    <xf numFmtId="0" fontId="15" fillId="0" borderId="1" xfId="0" applyFont="1" applyBorder="1" applyAlignment="1">
      <alignment horizontal="center" vertical="center"/>
    </xf>
    <xf numFmtId="166" fontId="14" fillId="0" borderId="1" xfId="1" applyNumberFormat="1" applyFont="1" applyFill="1" applyBorder="1" applyAlignment="1" applyProtection="1">
      <alignment horizontal="center" vertical="center" wrapText="1"/>
    </xf>
    <xf numFmtId="0" fontId="16" fillId="0" borderId="1" xfId="0" applyFont="1" applyBorder="1" applyAlignment="1">
      <alignment horizontal="center" vertical="center"/>
    </xf>
    <xf numFmtId="0" fontId="15" fillId="0" borderId="1" xfId="0" applyFont="1" applyBorder="1" applyAlignment="1">
      <alignment horizontal="center"/>
    </xf>
    <xf numFmtId="0" fontId="17" fillId="2" borderId="1" xfId="7" applyFont="1" applyFill="1" applyBorder="1" applyAlignment="1">
      <alignment horizontal="left" vertical="center" wrapText="1"/>
    </xf>
    <xf numFmtId="166" fontId="0" fillId="0" borderId="1" xfId="1" applyNumberFormat="1" applyFont="1" applyBorder="1"/>
    <xf numFmtId="166" fontId="0" fillId="5" borderId="1" xfId="1" applyNumberFormat="1" applyFont="1" applyFill="1" applyBorder="1"/>
    <xf numFmtId="0" fontId="14" fillId="0" borderId="1" xfId="7" applyFont="1" applyBorder="1" applyAlignment="1">
      <alignment horizontal="left" vertical="center" wrapText="1" indent="1"/>
    </xf>
    <xf numFmtId="0" fontId="18" fillId="2" borderId="21" xfId="0" applyFont="1" applyFill="1" applyBorder="1" applyAlignment="1">
      <alignment horizontal="left" vertical="center" wrapText="1"/>
    </xf>
    <xf numFmtId="0" fontId="14" fillId="2" borderId="1" xfId="7" applyFont="1" applyFill="1" applyBorder="1" applyAlignment="1">
      <alignment horizontal="left" vertical="center" wrapText="1" indent="1"/>
    </xf>
    <xf numFmtId="0" fontId="17" fillId="0" borderId="21" xfId="0" applyFont="1" applyBorder="1" applyAlignment="1">
      <alignment horizontal="left" vertical="center" wrapText="1"/>
    </xf>
    <xf numFmtId="0" fontId="18" fillId="0" borderId="21" xfId="0" applyFont="1" applyBorder="1" applyAlignment="1">
      <alignment horizontal="left" vertical="center" wrapText="1"/>
    </xf>
    <xf numFmtId="0" fontId="18" fillId="0" borderId="21" xfId="0" applyFont="1" applyBorder="1" applyAlignment="1">
      <alignment vertical="center" wrapText="1"/>
    </xf>
    <xf numFmtId="166" fontId="0" fillId="0" borderId="1" xfId="1" applyNumberFormat="1" applyFont="1" applyBorder="1" applyAlignment="1">
      <alignment vertical="center"/>
    </xf>
    <xf numFmtId="166" fontId="0" fillId="5" borderId="1" xfId="1" applyNumberFormat="1" applyFont="1" applyFill="1" applyBorder="1" applyAlignment="1">
      <alignment vertical="center"/>
    </xf>
    <xf numFmtId="0" fontId="19" fillId="0" borderId="21" xfId="0" applyFont="1" applyBorder="1" applyAlignment="1">
      <alignment horizontal="left" vertical="center" wrapText="1" indent="1"/>
    </xf>
    <xf numFmtId="0" fontId="19" fillId="2" borderId="21" xfId="0" applyFont="1" applyFill="1" applyBorder="1" applyAlignment="1">
      <alignment horizontal="left" vertical="center" wrapText="1" indent="1"/>
    </xf>
    <xf numFmtId="0" fontId="18" fillId="2" borderId="22" xfId="0" applyFont="1" applyFill="1" applyBorder="1" applyAlignment="1">
      <alignment horizontal="left" vertical="center" wrapText="1"/>
    </xf>
    <xf numFmtId="166" fontId="1" fillId="0" borderId="1" xfId="1" applyNumberFormat="1" applyFont="1" applyBorder="1"/>
    <xf numFmtId="0" fontId="19" fillId="0" borderId="1" xfId="7" applyFont="1" applyBorder="1" applyAlignment="1">
      <alignment horizontal="left" vertical="center" wrapText="1" indent="1"/>
    </xf>
    <xf numFmtId="0" fontId="18" fillId="0" borderId="1" xfId="0" applyFont="1" applyBorder="1" applyAlignment="1">
      <alignment horizontal="left" vertical="center" wrapText="1"/>
    </xf>
    <xf numFmtId="0" fontId="18" fillId="0" borderId="1" xfId="7" applyFont="1" applyBorder="1" applyAlignment="1">
      <alignment horizontal="center" vertical="center" wrapText="1"/>
    </xf>
    <xf numFmtId="0" fontId="18" fillId="2" borderId="23" xfId="0" applyFont="1" applyFill="1" applyBorder="1" applyAlignment="1">
      <alignment horizontal="left" vertical="center" wrapText="1"/>
    </xf>
    <xf numFmtId="0" fontId="14" fillId="2" borderId="21" xfId="0" applyFont="1" applyFill="1" applyBorder="1" applyAlignment="1">
      <alignment horizontal="left" vertical="center" wrapText="1" indent="1"/>
    </xf>
    <xf numFmtId="0" fontId="14" fillId="0" borderId="21" xfId="0" applyFont="1" applyBorder="1" applyAlignment="1">
      <alignment horizontal="left" vertical="center" wrapText="1" indent="1"/>
    </xf>
    <xf numFmtId="0" fontId="14" fillId="0" borderId="22" xfId="0" applyFont="1" applyBorder="1" applyAlignment="1">
      <alignment horizontal="left" vertical="center" wrapText="1" indent="1"/>
    </xf>
    <xf numFmtId="0" fontId="18" fillId="0" borderId="1" xfId="7" applyFont="1" applyBorder="1" applyAlignment="1">
      <alignment horizontal="left" vertical="center" wrapText="1"/>
    </xf>
    <xf numFmtId="0" fontId="18" fillId="0" borderId="1" xfId="0" applyFont="1" applyBorder="1" applyAlignment="1">
      <alignment vertical="center" wrapText="1"/>
    </xf>
    <xf numFmtId="0" fontId="18" fillId="2" borderId="1" xfId="7" applyFont="1" applyFill="1" applyBorder="1" applyAlignment="1">
      <alignment horizontal="left" vertical="center" wrapText="1"/>
    </xf>
    <xf numFmtId="0" fontId="20" fillId="0" borderId="0" xfId="0" applyFont="1" applyAlignment="1">
      <alignment horizontal="justify"/>
    </xf>
    <xf numFmtId="0" fontId="15" fillId="0" borderId="0" xfId="0" applyFont="1" applyAlignment="1">
      <alignment horizontal="center"/>
    </xf>
    <xf numFmtId="0" fontId="15" fillId="0" borderId="0" xfId="0" applyFont="1" applyAlignment="1">
      <alignment horizontal="left" vertical="center"/>
    </xf>
    <xf numFmtId="0" fontId="4" fillId="0" borderId="1" xfId="0" applyFont="1" applyBorder="1" applyAlignment="1">
      <alignment horizontal="center" vertical="center" wrapText="1"/>
    </xf>
    <xf numFmtId="0" fontId="0" fillId="0" borderId="1" xfId="0" applyBorder="1" applyAlignment="1">
      <alignment horizontal="center" vertical="center"/>
    </xf>
    <xf numFmtId="0" fontId="22" fillId="0" borderId="26" xfId="0" applyFont="1" applyBorder="1" applyAlignment="1">
      <alignment horizontal="justify" vertical="center" wrapText="1"/>
    </xf>
    <xf numFmtId="0" fontId="23" fillId="0" borderId="21" xfId="0" applyFont="1" applyBorder="1" applyAlignment="1">
      <alignment horizontal="left" vertical="center" wrapText="1" indent="1"/>
    </xf>
    <xf numFmtId="0" fontId="23" fillId="0" borderId="22" xfId="0" applyFont="1" applyBorder="1" applyAlignment="1">
      <alignment horizontal="left" vertical="center" wrapText="1" indent="1"/>
    </xf>
    <xf numFmtId="0" fontId="22" fillId="0" borderId="21" xfId="0" applyFont="1" applyBorder="1" applyAlignment="1">
      <alignment horizontal="justify" vertical="center" wrapText="1"/>
    </xf>
    <xf numFmtId="0" fontId="25" fillId="0" borderId="21" xfId="0" applyFont="1" applyBorder="1" applyAlignment="1">
      <alignment horizontal="justify" vertical="center" wrapText="1"/>
    </xf>
    <xf numFmtId="0" fontId="22" fillId="2" borderId="21" xfId="0" applyFont="1" applyFill="1" applyBorder="1" applyAlignment="1">
      <alignment horizontal="justify" vertical="center" wrapText="1"/>
    </xf>
    <xf numFmtId="0" fontId="22" fillId="0" borderId="22" xfId="0" applyFont="1" applyBorder="1" applyAlignment="1">
      <alignment horizontal="justify" vertical="center" wrapText="1"/>
    </xf>
    <xf numFmtId="0" fontId="22" fillId="0" borderId="23" xfId="0" applyFont="1" applyBorder="1" applyAlignment="1">
      <alignment horizontal="justify" vertical="center" wrapText="1"/>
    </xf>
    <xf numFmtId="0" fontId="26" fillId="0" borderId="21" xfId="0" applyFont="1" applyBorder="1" applyAlignment="1">
      <alignment horizontal="left" vertical="center" wrapText="1" indent="1"/>
    </xf>
    <xf numFmtId="0" fontId="22" fillId="0" borderId="21" xfId="0" applyFont="1" applyBorder="1" applyAlignment="1">
      <alignment horizontal="left" vertical="center" wrapText="1"/>
    </xf>
    <xf numFmtId="0" fontId="25" fillId="0" borderId="21" xfId="0" applyFont="1" applyBorder="1" applyAlignment="1">
      <alignment vertical="center" wrapText="1"/>
    </xf>
    <xf numFmtId="166" fontId="0" fillId="0" borderId="1" xfId="1" applyNumberFormat="1" applyFont="1" applyBorder="1" applyProtection="1"/>
    <xf numFmtId="0" fontId="23" fillId="0" borderId="21" xfId="0" applyFont="1" applyBorder="1" applyAlignment="1">
      <alignment horizontal="left" vertical="center" wrapText="1"/>
    </xf>
    <xf numFmtId="0" fontId="22" fillId="0" borderId="27" xfId="0" applyFont="1" applyBorder="1" applyAlignment="1">
      <alignment vertical="center" wrapText="1"/>
    </xf>
    <xf numFmtId="0" fontId="22" fillId="2" borderId="21" xfId="0" applyFont="1" applyFill="1" applyBorder="1" applyAlignment="1">
      <alignment vertical="center" wrapText="1"/>
    </xf>
    <xf numFmtId="0" fontId="3" fillId="0" borderId="1" xfId="0" applyFont="1" applyBorder="1" applyAlignment="1">
      <alignment horizontal="center" vertical="center" wrapText="1"/>
    </xf>
    <xf numFmtId="166" fontId="4" fillId="0" borderId="1" xfId="1" applyNumberFormat="1" applyFont="1" applyBorder="1" applyAlignment="1">
      <alignment horizontal="center" vertical="center" wrapText="1"/>
    </xf>
    <xf numFmtId="0" fontId="3" fillId="0" borderId="1" xfId="0" applyFont="1" applyBorder="1" applyAlignment="1">
      <alignment horizontal="center"/>
    </xf>
    <xf numFmtId="0" fontId="10" fillId="0" borderId="20" xfId="0" applyFont="1" applyBorder="1" applyAlignment="1">
      <alignment vertical="center" wrapText="1"/>
    </xf>
    <xf numFmtId="166" fontId="14" fillId="0" borderId="1" xfId="1" applyNumberFormat="1" applyFont="1" applyFill="1" applyBorder="1" applyAlignment="1" applyProtection="1">
      <alignment horizontal="right"/>
    </xf>
    <xf numFmtId="166" fontId="14" fillId="5" borderId="1" xfId="1" applyNumberFormat="1" applyFont="1" applyFill="1" applyBorder="1" applyAlignment="1" applyProtection="1">
      <alignment horizontal="right"/>
    </xf>
    <xf numFmtId="166" fontId="14" fillId="5" borderId="13" xfId="1" applyNumberFormat="1" applyFont="1" applyFill="1" applyBorder="1" applyAlignment="1" applyProtection="1">
      <alignment horizontal="right"/>
    </xf>
    <xf numFmtId="0" fontId="4" fillId="0" borderId="20" xfId="0" applyFont="1" applyBorder="1" applyAlignment="1">
      <alignment horizontal="left" vertical="center" wrapText="1" indent="4"/>
    </xf>
    <xf numFmtId="0" fontId="4" fillId="0" borderId="1" xfId="0" applyFont="1" applyBorder="1" applyAlignment="1" applyProtection="1">
      <alignment horizontal="left" vertical="center" indent="11"/>
      <protection locked="0"/>
    </xf>
    <xf numFmtId="0" fontId="27" fillId="0" borderId="1" xfId="0" applyFont="1" applyBorder="1" applyAlignment="1" applyProtection="1">
      <alignment horizontal="left" vertical="center" indent="17"/>
      <protection locked="0"/>
    </xf>
    <xf numFmtId="0" fontId="9" fillId="0" borderId="1" xfId="0" applyFont="1" applyBorder="1" applyAlignment="1">
      <alignment vertical="center"/>
    </xf>
    <xf numFmtId="0" fontId="10" fillId="0" borderId="1" xfId="0" applyFont="1" applyBorder="1" applyAlignment="1">
      <alignment vertical="center" wrapText="1"/>
    </xf>
    <xf numFmtId="0" fontId="4" fillId="0" borderId="20" xfId="0" applyFont="1" applyBorder="1" applyAlignment="1">
      <alignment horizontal="left" vertical="center" wrapText="1"/>
    </xf>
    <xf numFmtId="0" fontId="10" fillId="0" borderId="28" xfId="0" applyFont="1" applyBorder="1" applyAlignment="1">
      <alignment vertical="center" wrapText="1"/>
    </xf>
    <xf numFmtId="166" fontId="14" fillId="0" borderId="0" xfId="1" applyNumberFormat="1" applyFont="1" applyAlignment="1">
      <alignment horizontal="right"/>
    </xf>
    <xf numFmtId="0" fontId="28" fillId="0" borderId="0" xfId="0" applyFont="1"/>
    <xf numFmtId="0" fontId="9" fillId="0" borderId="0" xfId="0" applyFont="1" applyAlignment="1">
      <alignment horizontal="center"/>
    </xf>
    <xf numFmtId="0" fontId="27" fillId="0" borderId="0" xfId="0" applyFont="1" applyAlignment="1">
      <alignment horizontal="center"/>
    </xf>
    <xf numFmtId="0" fontId="3" fillId="0" borderId="29" xfId="0" applyFont="1" applyBorder="1" applyAlignment="1">
      <alignment horizontal="center" vertical="center" wrapText="1"/>
    </xf>
    <xf numFmtId="0" fontId="3" fillId="0" borderId="10" xfId="0" applyFont="1" applyBorder="1" applyAlignment="1">
      <alignment horizontal="left" vertical="center" wrapText="1" indent="2"/>
    </xf>
    <xf numFmtId="0" fontId="3" fillId="0" borderId="9" xfId="0" applyFont="1" applyBorder="1" applyAlignment="1">
      <alignment horizontal="center" vertical="center" wrapText="1"/>
    </xf>
    <xf numFmtId="0" fontId="3" fillId="0" borderId="1" xfId="0" applyFont="1" applyBorder="1" applyAlignment="1">
      <alignment vertical="center" wrapText="1"/>
    </xf>
    <xf numFmtId="166" fontId="29" fillId="5" borderId="1" xfId="1" applyNumberFormat="1" applyFont="1" applyFill="1" applyBorder="1" applyAlignment="1">
      <alignment vertical="center" wrapText="1"/>
    </xf>
    <xf numFmtId="3" fontId="29" fillId="0" borderId="1" xfId="0" applyNumberFormat="1" applyFont="1" applyBorder="1" applyAlignment="1">
      <alignment vertical="center" wrapText="1"/>
    </xf>
    <xf numFmtId="3" fontId="29" fillId="0" borderId="18" xfId="0" applyNumberFormat="1" applyFont="1" applyBorder="1" applyAlignment="1">
      <alignment vertical="center" wrapText="1"/>
    </xf>
    <xf numFmtId="3" fontId="29" fillId="0" borderId="30" xfId="0" applyNumberFormat="1" applyFont="1" applyBorder="1" applyAlignment="1">
      <alignment vertical="center" wrapText="1"/>
    </xf>
    <xf numFmtId="14" fontId="4" fillId="2" borderId="1" xfId="8" quotePrefix="1" applyNumberFormat="1" applyFont="1" applyFill="1" applyBorder="1" applyAlignment="1" applyProtection="1">
      <alignment horizontal="left"/>
      <protection locked="0"/>
    </xf>
    <xf numFmtId="0" fontId="3" fillId="0" borderId="15" xfId="0" applyFont="1" applyBorder="1" applyAlignment="1">
      <alignment horizontal="center" vertical="center" wrapText="1"/>
    </xf>
    <xf numFmtId="0" fontId="9" fillId="0" borderId="16" xfId="0" applyFont="1" applyBorder="1" applyAlignment="1">
      <alignment vertical="center" wrapText="1"/>
    </xf>
    <xf numFmtId="3" fontId="29" fillId="5" borderId="16" xfId="0" applyNumberFormat="1" applyFont="1" applyFill="1" applyBorder="1" applyAlignment="1">
      <alignment vertical="center" wrapText="1"/>
    </xf>
    <xf numFmtId="3" fontId="29" fillId="5" borderId="31" xfId="0" applyNumberFormat="1" applyFont="1" applyFill="1" applyBorder="1" applyAlignment="1">
      <alignment vertical="center" wrapText="1"/>
    </xf>
    <xf numFmtId="3" fontId="29" fillId="5" borderId="32" xfId="0" applyNumberFormat="1" applyFont="1" applyFill="1" applyBorder="1" applyAlignment="1">
      <alignment vertical="center" wrapText="1"/>
    </xf>
    <xf numFmtId="3" fontId="29" fillId="5" borderId="33" xfId="0" applyNumberFormat="1" applyFont="1" applyFill="1" applyBorder="1" applyAlignment="1">
      <alignment vertical="center" wrapText="1"/>
    </xf>
    <xf numFmtId="0" fontId="3" fillId="0" borderId="0" xfId="0" applyFont="1" applyAlignment="1">
      <alignment wrapText="1"/>
    </xf>
    <xf numFmtId="0" fontId="4" fillId="0" borderId="0" xfId="0" applyFont="1" applyAlignment="1">
      <alignment horizontal="left" wrapText="1"/>
    </xf>
    <xf numFmtId="0" fontId="10" fillId="0" borderId="0" xfId="0" applyFont="1" applyAlignment="1">
      <alignment horizontal="center" vertical="center" wrapText="1"/>
    </xf>
    <xf numFmtId="0" fontId="4" fillId="0" borderId="0" xfId="0" applyFont="1" applyAlignment="1">
      <alignment horizontal="right" wrapText="1"/>
    </xf>
    <xf numFmtId="0" fontId="4" fillId="0" borderId="29" xfId="0" applyFont="1" applyBorder="1"/>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4" fillId="0" borderId="9" xfId="0" applyFont="1" applyBorder="1" applyAlignment="1">
      <alignment vertical="center"/>
    </xf>
    <xf numFmtId="0" fontId="4" fillId="0" borderId="18" xfId="0" applyFont="1" applyBorder="1" applyAlignment="1">
      <alignment wrapText="1"/>
    </xf>
    <xf numFmtId="0" fontId="3" fillId="0" borderId="30" xfId="0" applyFont="1" applyBorder="1"/>
    <xf numFmtId="0" fontId="6" fillId="0" borderId="0" xfId="0" applyFont="1" applyAlignment="1">
      <alignment wrapText="1"/>
    </xf>
    <xf numFmtId="0" fontId="4" fillId="0" borderId="1" xfId="0" applyFont="1" applyBorder="1" applyAlignment="1">
      <alignment wrapText="1"/>
    </xf>
    <xf numFmtId="0" fontId="3" fillId="0" borderId="13" xfId="0" applyFont="1" applyBorder="1"/>
    <xf numFmtId="0" fontId="10" fillId="0" borderId="13" xfId="0" applyFont="1" applyBorder="1" applyAlignment="1">
      <alignment horizontal="center" vertical="center" wrapText="1"/>
    </xf>
    <xf numFmtId="0" fontId="4" fillId="0" borderId="30" xfId="0" applyFont="1" applyBorder="1"/>
    <xf numFmtId="0" fontId="4" fillId="0" borderId="30" xfId="0" applyFont="1" applyBorder="1" applyAlignment="1">
      <alignment wrapText="1"/>
    </xf>
    <xf numFmtId="0" fontId="14" fillId="0" borderId="9" xfId="0" applyFont="1" applyBorder="1" applyAlignment="1">
      <alignment vertical="center"/>
    </xf>
    <xf numFmtId="10" fontId="14" fillId="0" borderId="13" xfId="2" applyNumberFormat="1" applyFont="1" applyBorder="1" applyAlignment="1">
      <alignment wrapText="1"/>
    </xf>
    <xf numFmtId="0" fontId="4" fillId="0" borderId="3" xfId="0" applyFont="1" applyBorder="1" applyAlignment="1">
      <alignment wrapText="1"/>
    </xf>
    <xf numFmtId="0" fontId="4" fillId="0" borderId="31" xfId="0" applyFont="1" applyBorder="1" applyAlignment="1">
      <alignment wrapText="1"/>
    </xf>
    <xf numFmtId="0" fontId="3" fillId="0" borderId="0" xfId="0" applyFont="1" applyAlignment="1">
      <alignment vertical="center" wrapText="1"/>
    </xf>
    <xf numFmtId="0" fontId="3" fillId="0" borderId="24" xfId="0" applyFont="1" applyBorder="1" applyAlignment="1">
      <alignment vertical="center" wrapText="1"/>
    </xf>
    <xf numFmtId="0" fontId="4" fillId="0" borderId="29" xfId="5" applyBorder="1" applyAlignment="1">
      <alignment vertical="center"/>
    </xf>
    <xf numFmtId="0" fontId="4" fillId="0" borderId="10" xfId="5" applyBorder="1" applyAlignment="1">
      <alignment vertical="center"/>
    </xf>
    <xf numFmtId="0" fontId="10" fillId="0" borderId="10" xfId="5" applyFont="1" applyBorder="1" applyAlignment="1">
      <alignment horizontal="center" vertical="center"/>
    </xf>
    <xf numFmtId="0" fontId="10" fillId="0" borderId="11" xfId="5" applyFont="1" applyBorder="1" applyAlignment="1">
      <alignment horizontal="center" vertical="center"/>
    </xf>
    <xf numFmtId="0" fontId="4" fillId="0" borderId="0" xfId="5" applyAlignment="1">
      <alignment vertical="center"/>
    </xf>
    <xf numFmtId="0" fontId="3" fillId="0" borderId="9" xfId="0" applyFont="1" applyBorder="1"/>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0" fillId="0" borderId="1" xfId="0" applyBorder="1" applyAlignment="1">
      <alignment horizontal="center"/>
    </xf>
    <xf numFmtId="0" fontId="25" fillId="2" borderId="1" xfId="7" applyFont="1" applyFill="1" applyBorder="1" applyAlignment="1">
      <alignment horizontal="left" vertical="center" wrapText="1"/>
    </xf>
    <xf numFmtId="166" fontId="3" fillId="0" borderId="1" xfId="1" applyNumberFormat="1" applyFont="1" applyFill="1" applyBorder="1" applyAlignment="1">
      <alignment horizontal="center" vertical="center"/>
    </xf>
    <xf numFmtId="0" fontId="23" fillId="0" borderId="1" xfId="7" applyFont="1" applyBorder="1" applyAlignment="1">
      <alignment horizontal="left" vertical="center" wrapText="1" indent="1"/>
    </xf>
    <xf numFmtId="0" fontId="22" fillId="2" borderId="21" xfId="0" applyFont="1" applyFill="1" applyBorder="1" applyAlignment="1">
      <alignment horizontal="left" vertical="center" wrapText="1"/>
    </xf>
    <xf numFmtId="0" fontId="23" fillId="2" borderId="1" xfId="7" applyFont="1" applyFill="1" applyBorder="1" applyAlignment="1">
      <alignment horizontal="left" vertical="center" wrapText="1" indent="1"/>
    </xf>
    <xf numFmtId="0" fontId="25" fillId="0" borderId="21" xfId="0" applyFont="1" applyBorder="1" applyAlignment="1">
      <alignment horizontal="left" vertical="center" wrapText="1"/>
    </xf>
    <xf numFmtId="0" fontId="22" fillId="0" borderId="21" xfId="0" applyFont="1" applyBorder="1" applyAlignment="1">
      <alignment vertical="center" wrapText="1"/>
    </xf>
    <xf numFmtId="0" fontId="26" fillId="2" borderId="21" xfId="0" applyFont="1" applyFill="1" applyBorder="1" applyAlignment="1">
      <alignment horizontal="left" vertical="center" wrapText="1" indent="1"/>
    </xf>
    <xf numFmtId="0" fontId="22" fillId="2" borderId="22" xfId="0" applyFont="1" applyFill="1" applyBorder="1" applyAlignment="1">
      <alignment horizontal="left" vertical="center" wrapText="1"/>
    </xf>
    <xf numFmtId="0" fontId="26" fillId="0" borderId="1" xfId="7" applyFont="1" applyBorder="1" applyAlignment="1">
      <alignment horizontal="left" vertical="center" wrapText="1" indent="1"/>
    </xf>
    <xf numFmtId="0" fontId="3" fillId="0" borderId="15" xfId="0" applyFont="1" applyBorder="1"/>
    <xf numFmtId="165" fontId="9" fillId="5" borderId="16" xfId="0" applyNumberFormat="1" applyFont="1" applyFill="1" applyBorder="1" applyAlignment="1">
      <alignment horizontal="left" vertical="center" wrapText="1"/>
    </xf>
    <xf numFmtId="166" fontId="9" fillId="5" borderId="16" xfId="1" applyNumberFormat="1" applyFont="1" applyFill="1" applyBorder="1" applyAlignment="1">
      <alignment horizontal="center" vertical="center"/>
    </xf>
    <xf numFmtId="0" fontId="3" fillId="0" borderId="0" xfId="0" applyFont="1" applyAlignment="1">
      <alignment vertical="center"/>
    </xf>
    <xf numFmtId="0" fontId="9" fillId="0" borderId="5" xfId="0" applyFont="1" applyBorder="1" applyAlignment="1">
      <alignment horizontal="left"/>
    </xf>
    <xf numFmtId="0" fontId="27" fillId="0" borderId="0" xfId="5" applyFont="1" applyAlignment="1">
      <alignment horizontal="right"/>
    </xf>
    <xf numFmtId="0" fontId="3" fillId="0" borderId="29" xfId="0" applyFont="1" applyBorder="1" applyAlignment="1">
      <alignment horizontal="center" vertical="center"/>
    </xf>
    <xf numFmtId="0" fontId="9" fillId="5" borderId="35" xfId="0" applyFont="1" applyFill="1" applyBorder="1" applyAlignment="1">
      <alignment wrapText="1"/>
    </xf>
    <xf numFmtId="165" fontId="3" fillId="5" borderId="11" xfId="0" applyNumberFormat="1" applyFont="1" applyFill="1" applyBorder="1" applyAlignment="1">
      <alignment horizontal="center" vertical="center"/>
    </xf>
    <xf numFmtId="0" fontId="3" fillId="0" borderId="9" xfId="0" applyFont="1" applyBorder="1" applyAlignment="1">
      <alignment horizontal="center" vertical="center"/>
    </xf>
    <xf numFmtId="165" fontId="3" fillId="0" borderId="13" xfId="0" applyNumberFormat="1" applyFont="1" applyBorder="1"/>
    <xf numFmtId="165" fontId="3" fillId="0" borderId="13" xfId="0" applyNumberFormat="1" applyFont="1" applyBorder="1" applyAlignment="1">
      <alignment wrapText="1"/>
    </xf>
    <xf numFmtId="0" fontId="9" fillId="5" borderId="1" xfId="0" applyFont="1" applyFill="1" applyBorder="1" applyAlignment="1">
      <alignment wrapText="1"/>
    </xf>
    <xf numFmtId="165" fontId="0" fillId="5" borderId="13" xfId="0" applyNumberFormat="1" applyFill="1" applyBorder="1" applyAlignment="1">
      <alignment horizontal="center" vertical="center" wrapText="1"/>
    </xf>
    <xf numFmtId="0" fontId="3" fillId="0" borderId="36" xfId="0" applyFont="1" applyBorder="1" applyAlignment="1">
      <alignment wrapText="1"/>
    </xf>
    <xf numFmtId="0" fontId="3" fillId="0" borderId="1" xfId="0" applyFont="1" applyBorder="1" applyAlignment="1">
      <alignment wrapText="1"/>
    </xf>
    <xf numFmtId="0" fontId="9" fillId="5" borderId="16" xfId="0" applyFont="1" applyFill="1" applyBorder="1" applyAlignment="1">
      <alignment wrapText="1"/>
    </xf>
    <xf numFmtId="165" fontId="3" fillId="5" borderId="32" xfId="0" applyNumberFormat="1" applyFont="1" applyFill="1" applyBorder="1" applyAlignment="1">
      <alignment horizontal="center" vertical="center" wrapText="1"/>
    </xf>
    <xf numFmtId="0" fontId="31" fillId="0" borderId="0" xfId="5" applyFont="1" applyAlignment="1">
      <alignment horizontal="center" vertical="center" wrapText="1"/>
    </xf>
    <xf numFmtId="0" fontId="0" fillId="0" borderId="0" xfId="0" applyAlignment="1">
      <alignment horizontal="center" vertical="center"/>
    </xf>
    <xf numFmtId="0" fontId="32" fillId="0" borderId="0" xfId="0" applyFont="1" applyAlignment="1">
      <alignment wrapText="1"/>
    </xf>
    <xf numFmtId="0" fontId="33" fillId="0" borderId="0" xfId="0" applyFont="1" applyAlignment="1">
      <alignment horizontal="center" vertical="center"/>
    </xf>
    <xf numFmtId="0" fontId="33" fillId="0" borderId="0" xfId="0" applyFont="1"/>
    <xf numFmtId="0" fontId="33" fillId="0" borderId="0" xfId="0" applyFont="1" applyAlignment="1">
      <alignment horizontal="center" vertical="center" wrapText="1"/>
    </xf>
    <xf numFmtId="0" fontId="33" fillId="0" borderId="0" xfId="0" applyFont="1" applyAlignment="1">
      <alignment vertical="center" wrapText="1"/>
    </xf>
    <xf numFmtId="0" fontId="33" fillId="0" borderId="0" xfId="0" applyFont="1" applyAlignment="1">
      <alignment vertical="center"/>
    </xf>
    <xf numFmtId="0" fontId="33" fillId="0" borderId="0" xfId="0" applyFont="1" applyAlignment="1">
      <alignment wrapText="1"/>
    </xf>
    <xf numFmtId="0" fontId="4" fillId="0" borderId="29" xfId="9" applyFont="1" applyBorder="1" applyAlignment="1" applyProtection="1">
      <alignment horizontal="center" vertical="center"/>
      <protection locked="0"/>
    </xf>
    <xf numFmtId="0" fontId="10" fillId="2" borderId="37" xfId="9" applyFont="1" applyFill="1" applyBorder="1" applyAlignment="1" applyProtection="1">
      <alignment horizontal="center" vertical="center" wrapText="1"/>
      <protection locked="0"/>
    </xf>
    <xf numFmtId="166" fontId="4" fillId="2" borderId="11" xfId="10" applyNumberFormat="1" applyFont="1" applyFill="1" applyBorder="1" applyAlignment="1" applyProtection="1">
      <alignment horizontal="center" vertical="center"/>
      <protection locked="0"/>
    </xf>
    <xf numFmtId="0" fontId="4" fillId="0" borderId="9" xfId="9" applyFont="1" applyBorder="1" applyAlignment="1" applyProtection="1">
      <alignment horizontal="center" vertical="center"/>
      <protection locked="0"/>
    </xf>
    <xf numFmtId="0" fontId="9" fillId="5" borderId="1" xfId="0" applyFont="1" applyFill="1" applyBorder="1" applyAlignment="1">
      <alignment horizontal="left" vertical="top" wrapText="1"/>
    </xf>
    <xf numFmtId="165" fontId="4" fillId="5" borderId="13" xfId="10" applyNumberFormat="1" applyFont="1" applyFill="1" applyBorder="1" applyAlignment="1" applyProtection="1">
      <alignment vertical="top"/>
    </xf>
    <xf numFmtId="0" fontId="4" fillId="2" borderId="17" xfId="11" applyFont="1" applyFill="1" applyBorder="1" applyAlignment="1" applyProtection="1">
      <alignment vertical="center" wrapText="1"/>
      <protection locked="0"/>
    </xf>
    <xf numFmtId="165" fontId="4" fillId="2" borderId="13" xfId="10" applyNumberFormat="1" applyFont="1" applyFill="1" applyBorder="1" applyAlignment="1" applyProtection="1">
      <alignment vertical="top"/>
      <protection locked="0"/>
    </xf>
    <xf numFmtId="0" fontId="4" fillId="2" borderId="1" xfId="11" applyFont="1" applyFill="1" applyBorder="1" applyAlignment="1" applyProtection="1">
      <alignment vertical="center" wrapText="1"/>
      <protection locked="0"/>
    </xf>
    <xf numFmtId="0" fontId="4" fillId="2" borderId="2" xfId="11" applyFont="1" applyFill="1" applyBorder="1" applyAlignment="1" applyProtection="1">
      <alignment vertical="center" wrapText="1"/>
      <protection locked="0"/>
    </xf>
    <xf numFmtId="165" fontId="4" fillId="5" borderId="13" xfId="10" applyNumberFormat="1" applyFont="1" applyFill="1" applyBorder="1" applyAlignment="1" applyProtection="1">
      <alignment vertical="top" wrapText="1"/>
    </xf>
    <xf numFmtId="0" fontId="4" fillId="2" borderId="17" xfId="11" applyFont="1" applyFill="1" applyBorder="1" applyAlignment="1" applyProtection="1">
      <alignment horizontal="left" vertical="center" wrapText="1"/>
      <protection locked="0"/>
    </xf>
    <xf numFmtId="165" fontId="4" fillId="2" borderId="13" xfId="10" applyNumberFormat="1" applyFont="1" applyFill="1" applyBorder="1" applyAlignment="1" applyProtection="1">
      <alignment vertical="top" wrapText="1"/>
      <protection locked="0"/>
    </xf>
    <xf numFmtId="0" fontId="4" fillId="2" borderId="1" xfId="11" applyFont="1" applyFill="1" applyBorder="1" applyAlignment="1" applyProtection="1">
      <alignment horizontal="left" vertical="center" wrapText="1"/>
      <protection locked="0"/>
    </xf>
    <xf numFmtId="0" fontId="4" fillId="2" borderId="1" xfId="9" applyFont="1" applyFill="1" applyBorder="1" applyAlignment="1" applyProtection="1">
      <alignment horizontal="left" vertical="center" wrapText="1"/>
      <protection locked="0"/>
    </xf>
    <xf numFmtId="0" fontId="4" fillId="0" borderId="1" xfId="11" applyFont="1" applyBorder="1" applyAlignment="1" applyProtection="1">
      <alignment horizontal="left" vertical="center" wrapText="1"/>
      <protection locked="0"/>
    </xf>
    <xf numFmtId="0" fontId="4" fillId="0" borderId="0" xfId="11" applyFont="1" applyAlignment="1" applyProtection="1">
      <alignment wrapText="1"/>
      <protection locked="0"/>
    </xf>
    <xf numFmtId="1" fontId="10" fillId="5" borderId="1" xfId="10" applyNumberFormat="1" applyFont="1" applyFill="1" applyBorder="1" applyAlignment="1" applyProtection="1">
      <alignment horizontal="left" vertical="top" wrapText="1"/>
    </xf>
    <xf numFmtId="0" fontId="4" fillId="0" borderId="9" xfId="9" applyFont="1" applyBorder="1" applyAlignment="1" applyProtection="1">
      <alignment horizontal="center" vertical="center" wrapText="1"/>
      <protection locked="0"/>
    </xf>
    <xf numFmtId="0" fontId="10" fillId="2" borderId="1" xfId="11" applyFont="1" applyFill="1" applyBorder="1" applyAlignment="1" applyProtection="1">
      <alignment vertical="center" wrapText="1"/>
      <protection locked="0"/>
    </xf>
    <xf numFmtId="165" fontId="4" fillId="5" borderId="13" xfId="10" applyNumberFormat="1" applyFont="1" applyFill="1" applyBorder="1" applyAlignment="1" applyProtection="1">
      <alignment vertical="top" wrapText="1"/>
      <protection locked="0"/>
    </xf>
    <xf numFmtId="0" fontId="4" fillId="2" borderId="1" xfId="11" applyFont="1" applyFill="1" applyBorder="1" applyAlignment="1" applyProtection="1">
      <alignment horizontal="left" vertical="center" wrapText="1" indent="2"/>
      <protection locked="0"/>
    </xf>
    <xf numFmtId="0" fontId="10" fillId="5" borderId="1" xfId="11" applyFont="1" applyFill="1" applyBorder="1" applyAlignment="1" applyProtection="1">
      <alignment vertical="center" wrapText="1"/>
      <protection locked="0"/>
    </xf>
    <xf numFmtId="0" fontId="10" fillId="5" borderId="16" xfId="11" applyFont="1" applyFill="1" applyBorder="1" applyAlignment="1" applyProtection="1">
      <alignment vertical="center" wrapText="1"/>
      <protection locked="0"/>
    </xf>
    <xf numFmtId="165" fontId="4" fillId="5" borderId="32" xfId="10" applyNumberFormat="1" applyFont="1" applyFill="1" applyBorder="1" applyAlignment="1" applyProtection="1">
      <alignment vertical="top" wrapText="1"/>
    </xf>
    <xf numFmtId="0" fontId="32" fillId="0" borderId="0" xfId="12" applyFont="1" applyAlignment="1" applyProtection="1">
      <alignment horizontal="left" vertical="center"/>
      <protection locked="0"/>
    </xf>
    <xf numFmtId="0" fontId="32" fillId="5" borderId="38" xfId="0" applyFont="1" applyFill="1" applyBorder="1" applyAlignment="1">
      <alignment vertical="center" wrapText="1"/>
    </xf>
    <xf numFmtId="0" fontId="32" fillId="5" borderId="39" xfId="0" applyFont="1" applyFill="1" applyBorder="1" applyAlignment="1">
      <alignment vertical="center" wrapText="1"/>
    </xf>
    <xf numFmtId="0" fontId="32" fillId="5" borderId="10" xfId="0" applyFont="1" applyFill="1" applyBorder="1" applyAlignment="1">
      <alignment horizontal="center" vertical="center" wrapText="1"/>
    </xf>
    <xf numFmtId="0" fontId="32" fillId="5" borderId="11" xfId="0" applyFont="1" applyFill="1" applyBorder="1" applyAlignment="1">
      <alignment horizontal="center" vertical="center" wrapText="1"/>
    </xf>
    <xf numFmtId="0" fontId="32" fillId="5" borderId="9" xfId="0" applyFont="1" applyFill="1" applyBorder="1" applyAlignment="1">
      <alignment horizontal="left" vertical="center" wrapText="1"/>
    </xf>
    <xf numFmtId="0" fontId="32" fillId="5" borderId="1" xfId="0" applyFont="1" applyFill="1" applyBorder="1" applyAlignment="1">
      <alignment horizontal="left" vertical="center" wrapText="1"/>
    </xf>
    <xf numFmtId="0" fontId="32" fillId="5" borderId="13" xfId="0" applyFont="1" applyFill="1" applyBorder="1" applyAlignment="1">
      <alignment horizontal="left" vertical="center" wrapText="1"/>
    </xf>
    <xf numFmtId="0" fontId="33" fillId="0" borderId="0" xfId="0" applyFont="1" applyAlignment="1">
      <alignment horizontal="left" vertical="center"/>
    </xf>
    <xf numFmtId="0" fontId="33" fillId="0" borderId="9" xfId="0" applyFont="1" applyBorder="1" applyAlignment="1">
      <alignment horizontal="right" vertical="center" wrapText="1"/>
    </xf>
    <xf numFmtId="0" fontId="33" fillId="0" borderId="1" xfId="0" applyFont="1" applyBorder="1" applyAlignment="1">
      <alignment horizontal="left" vertical="center" wrapText="1"/>
    </xf>
    <xf numFmtId="10" fontId="13" fillId="0" borderId="1" xfId="2" applyNumberFormat="1" applyFont="1" applyFill="1" applyBorder="1" applyAlignment="1">
      <alignment horizontal="left" vertical="center" wrapText="1"/>
    </xf>
    <xf numFmtId="166" fontId="33" fillId="0" borderId="13" xfId="1" applyNumberFormat="1" applyFont="1" applyFill="1" applyBorder="1" applyAlignment="1">
      <alignment horizontal="right" vertical="center" wrapText="1"/>
    </xf>
    <xf numFmtId="10" fontId="33" fillId="0" borderId="1" xfId="2" applyNumberFormat="1" applyFont="1" applyFill="1" applyBorder="1" applyAlignment="1">
      <alignment horizontal="left" vertical="center" wrapText="1"/>
    </xf>
    <xf numFmtId="10" fontId="32" fillId="5" borderId="1" xfId="0" applyNumberFormat="1" applyFont="1" applyFill="1" applyBorder="1" applyAlignment="1">
      <alignment horizontal="left" vertical="center" wrapText="1"/>
    </xf>
    <xf numFmtId="166" fontId="32" fillId="5" borderId="13" xfId="1" applyNumberFormat="1" applyFont="1" applyFill="1" applyBorder="1" applyAlignment="1">
      <alignment horizontal="left" vertical="center" wrapText="1"/>
    </xf>
    <xf numFmtId="0" fontId="34" fillId="0" borderId="9" xfId="0" applyFont="1" applyBorder="1" applyAlignment="1">
      <alignment horizontal="right" vertical="center" wrapText="1"/>
    </xf>
    <xf numFmtId="0" fontId="34" fillId="0" borderId="1" xfId="0" applyFont="1" applyBorder="1" applyAlignment="1">
      <alignment horizontal="left" vertical="center" wrapText="1"/>
    </xf>
    <xf numFmtId="10" fontId="34" fillId="0" borderId="1" xfId="2" applyNumberFormat="1" applyFont="1" applyFill="1" applyBorder="1" applyAlignment="1">
      <alignment horizontal="left" vertical="center" wrapText="1"/>
    </xf>
    <xf numFmtId="0" fontId="34" fillId="0" borderId="0" xfId="0" applyFont="1" applyAlignment="1">
      <alignment horizontal="left" vertical="center"/>
    </xf>
    <xf numFmtId="10" fontId="32" fillId="5" borderId="1" xfId="2" applyNumberFormat="1" applyFont="1" applyFill="1" applyBorder="1" applyAlignment="1">
      <alignment horizontal="left" vertical="center" wrapText="1"/>
    </xf>
    <xf numFmtId="0" fontId="32" fillId="5" borderId="40" xfId="0" applyFont="1" applyFill="1" applyBorder="1" applyAlignment="1">
      <alignment vertical="center" wrapText="1"/>
    </xf>
    <xf numFmtId="0" fontId="32" fillId="5" borderId="20" xfId="0" applyFont="1" applyFill="1" applyBorder="1" applyAlignment="1">
      <alignment vertical="center" wrapText="1"/>
    </xf>
    <xf numFmtId="166" fontId="32" fillId="5" borderId="11" xfId="1" applyNumberFormat="1" applyFont="1" applyFill="1" applyBorder="1" applyAlignment="1">
      <alignment horizontal="center" vertical="center" wrapText="1"/>
    </xf>
    <xf numFmtId="0" fontId="32" fillId="0" borderId="9" xfId="0" applyFont="1" applyBorder="1" applyAlignment="1">
      <alignment horizontal="left" vertical="center" wrapText="1"/>
    </xf>
    <xf numFmtId="49" fontId="35" fillId="0" borderId="15" xfId="13" applyNumberFormat="1" applyFont="1" applyBorder="1" applyAlignment="1" applyProtection="1">
      <alignment horizontal="left" vertical="center"/>
      <protection locked="0"/>
    </xf>
    <xf numFmtId="0" fontId="36" fillId="0" borderId="16" xfId="9" applyFont="1" applyBorder="1" applyAlignment="1" applyProtection="1">
      <alignment horizontal="left" vertical="center" wrapText="1"/>
      <protection locked="0"/>
    </xf>
    <xf numFmtId="10" fontId="36" fillId="0" borderId="16" xfId="2" applyNumberFormat="1" applyFont="1" applyFill="1" applyBorder="1" applyAlignment="1" applyProtection="1">
      <alignment horizontal="left" vertical="center"/>
    </xf>
    <xf numFmtId="166" fontId="33" fillId="0" borderId="32" xfId="1" applyNumberFormat="1" applyFont="1" applyFill="1" applyBorder="1" applyAlignment="1">
      <alignment horizontal="right" vertical="center" wrapText="1"/>
    </xf>
    <xf numFmtId="0" fontId="13" fillId="0" borderId="0" xfId="5" applyFont="1"/>
    <xf numFmtId="0" fontId="13" fillId="0" borderId="0" xfId="0" applyFont="1"/>
    <xf numFmtId="14" fontId="33" fillId="0" borderId="0" xfId="0" applyNumberFormat="1" applyFont="1"/>
    <xf numFmtId="0" fontId="37" fillId="0" borderId="0" xfId="5" applyFont="1"/>
    <xf numFmtId="0" fontId="38" fillId="0" borderId="0" xfId="0" applyFont="1"/>
    <xf numFmtId="0" fontId="39" fillId="6" borderId="10" xfId="0" applyFont="1" applyFill="1" applyBorder="1" applyAlignment="1">
      <alignment horizontal="center" vertical="center"/>
    </xf>
    <xf numFmtId="0" fontId="39" fillId="6" borderId="11" xfId="0" applyFont="1" applyFill="1" applyBorder="1" applyAlignment="1">
      <alignment horizontal="center" vertical="center"/>
    </xf>
    <xf numFmtId="0" fontId="40" fillId="0" borderId="0" xfId="0" applyFont="1"/>
    <xf numFmtId="0" fontId="39" fillId="7" borderId="1" xfId="0" applyFont="1" applyFill="1" applyBorder="1" applyAlignment="1">
      <alignment horizontal="left" vertical="center"/>
    </xf>
    <xf numFmtId="167" fontId="39" fillId="7" borderId="13" xfId="1" applyNumberFormat="1" applyFont="1" applyFill="1" applyBorder="1" applyAlignment="1">
      <alignment horizontal="left" vertical="center"/>
    </xf>
    <xf numFmtId="49" fontId="42" fillId="0" borderId="1" xfId="0" applyNumberFormat="1" applyFont="1" applyBorder="1" applyAlignment="1">
      <alignment horizontal="left" vertical="center"/>
    </xf>
    <xf numFmtId="167" fontId="42" fillId="0" borderId="13" xfId="1" applyNumberFormat="1" applyFont="1" applyFill="1" applyBorder="1" applyAlignment="1">
      <alignment horizontal="left" vertical="center"/>
    </xf>
    <xf numFmtId="0" fontId="42" fillId="0" borderId="1" xfId="0" applyFont="1" applyBorder="1" applyAlignment="1">
      <alignment horizontal="left" vertical="center"/>
    </xf>
    <xf numFmtId="0" fontId="39" fillId="0" borderId="1" xfId="0" applyFont="1" applyBorder="1" applyAlignment="1">
      <alignment horizontal="left" vertical="center"/>
    </xf>
    <xf numFmtId="10" fontId="13" fillId="0" borderId="13" xfId="0" applyNumberFormat="1" applyFont="1" applyBorder="1" applyAlignment="1">
      <alignment horizontal="right" vertical="center" wrapText="1"/>
    </xf>
    <xf numFmtId="0" fontId="44" fillId="8" borderId="16" xfId="0" applyFont="1" applyFill="1" applyBorder="1" applyAlignment="1">
      <alignment horizontal="left" vertical="center"/>
    </xf>
    <xf numFmtId="10" fontId="37" fillId="9" borderId="32" xfId="0" applyNumberFormat="1" applyFont="1" applyFill="1" applyBorder="1" applyAlignment="1">
      <alignment horizontal="right" vertical="center" wrapText="1"/>
    </xf>
    <xf numFmtId="0" fontId="45" fillId="0" borderId="0" xfId="0" applyFont="1" applyAlignment="1">
      <alignment vertical="top" wrapText="1"/>
    </xf>
    <xf numFmtId="0" fontId="47" fillId="0" borderId="0" xfId="0" applyFont="1" applyAlignment="1">
      <alignment vertical="top"/>
    </xf>
    <xf numFmtId="0" fontId="47" fillId="0" borderId="0" xfId="0" applyFont="1" applyAlignment="1">
      <alignment vertical="top" wrapText="1"/>
    </xf>
    <xf numFmtId="0" fontId="0" fillId="0" borderId="5" xfId="0" applyBorder="1"/>
    <xf numFmtId="0" fontId="33" fillId="10" borderId="1" xfId="0" applyFont="1" applyFill="1" applyBorder="1" applyAlignment="1">
      <alignment horizontal="center" vertical="center" wrapText="1"/>
    </xf>
    <xf numFmtId="0" fontId="32" fillId="9" borderId="1" xfId="0" applyFont="1" applyFill="1" applyBorder="1" applyAlignment="1">
      <alignment vertical="center" wrapText="1"/>
    </xf>
    <xf numFmtId="167" fontId="32" fillId="9" borderId="1" xfId="1" applyNumberFormat="1" applyFont="1" applyFill="1" applyBorder="1" applyAlignment="1">
      <alignment vertical="center"/>
    </xf>
    <xf numFmtId="167" fontId="32" fillId="9" borderId="13" xfId="1" applyNumberFormat="1" applyFont="1" applyFill="1" applyBorder="1" applyAlignment="1">
      <alignment vertical="center"/>
    </xf>
    <xf numFmtId="0" fontId="42" fillId="7" borderId="1" xfId="0" applyFont="1" applyFill="1" applyBorder="1" applyAlignment="1">
      <alignment horizontal="left" vertical="center" wrapText="1" indent="3"/>
    </xf>
    <xf numFmtId="167" fontId="32" fillId="5" borderId="1" xfId="1" applyNumberFormat="1" applyFont="1" applyFill="1" applyBorder="1" applyAlignment="1">
      <alignment vertical="center"/>
    </xf>
    <xf numFmtId="0" fontId="48" fillId="7" borderId="1" xfId="0" applyFont="1" applyFill="1" applyBorder="1" applyAlignment="1">
      <alignment horizontal="left" vertical="center" wrapText="1" indent="5"/>
    </xf>
    <xf numFmtId="0" fontId="49" fillId="6" borderId="1" xfId="0" applyFont="1" applyFill="1" applyBorder="1" applyAlignment="1">
      <alignment horizontal="left" vertical="center" wrapText="1" indent="1"/>
    </xf>
    <xf numFmtId="167" fontId="49" fillId="6" borderId="1" xfId="1" applyNumberFormat="1" applyFont="1" applyFill="1" applyBorder="1" applyAlignment="1">
      <alignment vertical="center"/>
    </xf>
    <xf numFmtId="167" fontId="50" fillId="7" borderId="1" xfId="1" applyNumberFormat="1" applyFont="1" applyFill="1" applyBorder="1" applyAlignment="1">
      <alignment vertical="center"/>
    </xf>
    <xf numFmtId="167" fontId="50" fillId="8" borderId="13" xfId="1" applyNumberFormat="1" applyFont="1" applyFill="1" applyBorder="1" applyAlignment="1">
      <alignment vertical="center"/>
    </xf>
    <xf numFmtId="167" fontId="50" fillId="7" borderId="16" xfId="1" applyNumberFormat="1" applyFont="1" applyFill="1" applyBorder="1" applyAlignment="1">
      <alignment vertical="center"/>
    </xf>
    <xf numFmtId="167" fontId="50" fillId="8" borderId="32" xfId="1" applyNumberFormat="1" applyFont="1" applyFill="1" applyBorder="1" applyAlignment="1">
      <alignment vertical="center"/>
    </xf>
    <xf numFmtId="0" fontId="10" fillId="0" borderId="0" xfId="5" applyFont="1"/>
    <xf numFmtId="0" fontId="10" fillId="0" borderId="0" xfId="5" applyFont="1" applyAlignment="1">
      <alignment horizontal="center"/>
    </xf>
    <xf numFmtId="0" fontId="27" fillId="0" borderId="0" xfId="0" applyFont="1" applyAlignment="1" applyProtection="1">
      <alignment horizontal="right"/>
      <protection locked="0"/>
    </xf>
    <xf numFmtId="0" fontId="3" fillId="0" borderId="42" xfId="0" applyFont="1" applyBorder="1" applyAlignment="1">
      <alignment horizontal="center" vertical="center" wrapText="1"/>
    </xf>
    <xf numFmtId="0" fontId="9" fillId="0" borderId="37" xfId="0" applyFont="1" applyBorder="1" applyAlignment="1">
      <alignment horizontal="center" vertical="center" wrapText="1"/>
    </xf>
    <xf numFmtId="0" fontId="33" fillId="0" borderId="43" xfId="0" applyFont="1" applyBorder="1" applyAlignment="1">
      <alignment horizontal="center" vertical="center" wrapText="1"/>
    </xf>
    <xf numFmtId="0" fontId="3" fillId="0" borderId="44" xfId="0" applyFont="1" applyBorder="1" applyAlignment="1">
      <alignment horizontal="center" vertical="center" wrapText="1"/>
    </xf>
    <xf numFmtId="165" fontId="16" fillId="0" borderId="45" xfId="0" applyNumberFormat="1" applyFont="1" applyBorder="1" applyAlignment="1">
      <alignment horizontal="center" vertical="center"/>
    </xf>
    <xf numFmtId="168" fontId="3" fillId="0" borderId="46" xfId="0" applyNumberFormat="1" applyFont="1" applyBorder="1" applyAlignment="1">
      <alignment horizontal="center"/>
    </xf>
    <xf numFmtId="168" fontId="6" fillId="0" borderId="0" xfId="0" applyNumberFormat="1" applyFont="1" applyAlignment="1">
      <alignment horizontal="center"/>
    </xf>
    <xf numFmtId="165" fontId="15" fillId="0" borderId="36" xfId="0" applyNumberFormat="1" applyFont="1" applyBorder="1" applyAlignment="1">
      <alignment horizontal="center" vertical="center"/>
    </xf>
    <xf numFmtId="168" fontId="3" fillId="0" borderId="47" xfId="0" applyNumberFormat="1" applyFont="1" applyBorder="1" applyAlignment="1">
      <alignment horizontal="center"/>
    </xf>
    <xf numFmtId="168" fontId="51" fillId="0" borderId="47" xfId="0" applyNumberFormat="1" applyFont="1" applyBorder="1" applyAlignment="1">
      <alignment horizontal="center"/>
    </xf>
    <xf numFmtId="168" fontId="52" fillId="0" borderId="0" xfId="0" applyNumberFormat="1" applyFont="1" applyAlignment="1">
      <alignment horizontal="center"/>
    </xf>
    <xf numFmtId="165" fontId="53" fillId="0" borderId="36" xfId="0" applyNumberFormat="1" applyFont="1" applyBorder="1" applyAlignment="1">
      <alignment horizontal="center" vertical="center"/>
    </xf>
    <xf numFmtId="165" fontId="16" fillId="0" borderId="36" xfId="0" applyNumberFormat="1" applyFont="1" applyBorder="1" applyAlignment="1">
      <alignment horizontal="center" vertical="center"/>
    </xf>
    <xf numFmtId="165" fontId="54" fillId="0" borderId="36" xfId="0" applyNumberFormat="1" applyFont="1" applyBorder="1" applyAlignment="1">
      <alignment horizontal="center" vertical="center"/>
    </xf>
    <xf numFmtId="168" fontId="27" fillId="0" borderId="47" xfId="0" applyNumberFormat="1" applyFont="1" applyBorder="1" applyAlignment="1">
      <alignment horizontal="center"/>
    </xf>
    <xf numFmtId="165" fontId="15" fillId="0" borderId="48" xfId="0" applyNumberFormat="1" applyFont="1" applyBorder="1" applyAlignment="1">
      <alignment horizontal="center" vertical="center"/>
    </xf>
    <xf numFmtId="168" fontId="3" fillId="0" borderId="49" xfId="0" applyNumberFormat="1" applyFont="1" applyBorder="1" applyAlignment="1">
      <alignment horizontal="center"/>
    </xf>
    <xf numFmtId="168" fontId="9" fillId="0" borderId="50" xfId="0" applyNumberFormat="1" applyFont="1" applyBorder="1" applyAlignment="1">
      <alignment horizontal="center"/>
    </xf>
    <xf numFmtId="168" fontId="55" fillId="0" borderId="0" xfId="0" applyNumberFormat="1" applyFont="1" applyAlignment="1">
      <alignment horizontal="center"/>
    </xf>
    <xf numFmtId="165" fontId="16" fillId="0" borderId="51" xfId="0" applyNumberFormat="1" applyFont="1" applyBorder="1" applyAlignment="1">
      <alignment horizontal="center" vertical="center"/>
    </xf>
    <xf numFmtId="168" fontId="54" fillId="11" borderId="52" xfId="0" applyNumberFormat="1" applyFont="1" applyFill="1" applyBorder="1" applyAlignment="1">
      <alignment horizontal="center"/>
    </xf>
    <xf numFmtId="0" fontId="22" fillId="0" borderId="1" xfId="0" applyFont="1" applyBorder="1" applyAlignment="1">
      <alignment horizontal="left" vertical="center" wrapText="1"/>
    </xf>
    <xf numFmtId="165" fontId="16" fillId="0" borderId="48" xfId="0" applyNumberFormat="1" applyFont="1" applyBorder="1" applyAlignment="1">
      <alignment horizontal="center" vertical="center"/>
    </xf>
    <xf numFmtId="0" fontId="56" fillId="0" borderId="1" xfId="7" applyFont="1" applyBorder="1" applyAlignment="1">
      <alignment horizontal="center" vertical="center" wrapText="1"/>
    </xf>
    <xf numFmtId="165" fontId="54" fillId="0" borderId="48" xfId="0" applyNumberFormat="1" applyFont="1" applyBorder="1" applyAlignment="1">
      <alignment horizontal="center" vertical="center"/>
    </xf>
    <xf numFmtId="168" fontId="3" fillId="0" borderId="53" xfId="0" applyNumberFormat="1" applyFont="1" applyBorder="1" applyAlignment="1">
      <alignment horizontal="center"/>
    </xf>
    <xf numFmtId="0" fontId="22" fillId="2" borderId="23" xfId="0" applyFont="1" applyFill="1" applyBorder="1" applyAlignment="1">
      <alignment horizontal="left" vertical="center" wrapText="1"/>
    </xf>
    <xf numFmtId="165" fontId="16" fillId="0" borderId="54" xfId="0" applyNumberFormat="1" applyFont="1" applyBorder="1" applyAlignment="1">
      <alignment horizontal="center" vertical="center"/>
    </xf>
    <xf numFmtId="0" fontId="23" fillId="2" borderId="21" xfId="0" applyFont="1" applyFill="1" applyBorder="1" applyAlignment="1">
      <alignment horizontal="left" vertical="center" wrapText="1" indent="1"/>
    </xf>
    <xf numFmtId="0" fontId="23" fillId="2" borderId="22" xfId="0" applyFont="1" applyFill="1" applyBorder="1" applyAlignment="1">
      <alignment horizontal="left" vertical="center" wrapText="1" indent="1"/>
    </xf>
    <xf numFmtId="0" fontId="23" fillId="2" borderId="1" xfId="0" applyFont="1" applyFill="1" applyBorder="1" applyAlignment="1">
      <alignment horizontal="left" vertical="center" wrapText="1" indent="1"/>
    </xf>
    <xf numFmtId="168" fontId="3" fillId="0" borderId="1" xfId="0" applyNumberFormat="1" applyFont="1" applyBorder="1" applyAlignment="1">
      <alignment horizontal="center"/>
    </xf>
    <xf numFmtId="168" fontId="9" fillId="0" borderId="1" xfId="0" applyNumberFormat="1" applyFont="1" applyBorder="1" applyAlignment="1">
      <alignment horizontal="center"/>
    </xf>
    <xf numFmtId="0" fontId="23" fillId="0" borderId="1" xfId="0" applyFont="1" applyBorder="1" applyAlignment="1">
      <alignment horizontal="left" vertical="center" wrapText="1" indent="1"/>
    </xf>
    <xf numFmtId="0" fontId="22" fillId="0" borderId="1" xfId="7" applyFont="1" applyBorder="1" applyAlignment="1">
      <alignment horizontal="left" vertical="center" wrapText="1"/>
    </xf>
    <xf numFmtId="0" fontId="22" fillId="2" borderId="1" xfId="0" applyFont="1" applyFill="1" applyBorder="1" applyAlignment="1">
      <alignment horizontal="left" vertical="center" wrapText="1"/>
    </xf>
    <xf numFmtId="0" fontId="22" fillId="0" borderId="1" xfId="0" applyFont="1" applyBorder="1" applyAlignment="1">
      <alignment vertical="center" wrapText="1"/>
    </xf>
    <xf numFmtId="0" fontId="15" fillId="0" borderId="1" xfId="0" applyFont="1" applyBorder="1"/>
    <xf numFmtId="0" fontId="22" fillId="2" borderId="1" xfId="7" applyFont="1" applyFill="1" applyBorder="1" applyAlignment="1">
      <alignment horizontal="left" vertical="center" wrapText="1"/>
    </xf>
    <xf numFmtId="0" fontId="26" fillId="2" borderId="1" xfId="0" applyFont="1" applyFill="1" applyBorder="1" applyAlignment="1">
      <alignment horizontal="left" vertical="center" wrapText="1" indent="1"/>
    </xf>
    <xf numFmtId="0" fontId="57" fillId="0" borderId="1" xfId="0" applyFont="1" applyBorder="1" applyAlignment="1">
      <alignment horizontal="justify"/>
    </xf>
    <xf numFmtId="43" fontId="58" fillId="0" borderId="0" xfId="1" applyFont="1" applyAlignment="1">
      <alignment horizontal="center" wrapText="1"/>
    </xf>
    <xf numFmtId="0" fontId="9" fillId="0" borderId="0" xfId="0" applyFont="1" applyAlignment="1">
      <alignment horizontal="center" wrapText="1"/>
    </xf>
    <xf numFmtId="0" fontId="33" fillId="0" borderId="55" xfId="0" applyFont="1" applyBorder="1"/>
    <xf numFmtId="0" fontId="33" fillId="0" borderId="56" xfId="0" applyFont="1" applyBorder="1"/>
    <xf numFmtId="0" fontId="33" fillId="0" borderId="10" xfId="0" applyFont="1" applyBorder="1" applyAlignment="1">
      <alignment horizontal="center" vertical="center"/>
    </xf>
    <xf numFmtId="0" fontId="33" fillId="0" borderId="57" xfId="0" applyFont="1" applyBorder="1" applyAlignment="1">
      <alignment horizontal="center" vertical="center"/>
    </xf>
    <xf numFmtId="0" fontId="33" fillId="0" borderId="11" xfId="0" applyFont="1" applyBorder="1" applyAlignment="1">
      <alignment horizontal="center" vertical="center"/>
    </xf>
    <xf numFmtId="0" fontId="59" fillId="0" borderId="0" xfId="0" applyFont="1"/>
    <xf numFmtId="0" fontId="33" fillId="0" borderId="58" xfId="0" applyFont="1" applyBorder="1"/>
    <xf numFmtId="0" fontId="3" fillId="0" borderId="9" xfId="0" applyFont="1" applyBorder="1" applyAlignment="1">
      <alignment vertical="center"/>
    </xf>
    <xf numFmtId="0" fontId="4" fillId="2" borderId="1" xfId="5" applyFill="1" applyBorder="1" applyAlignment="1">
      <alignment horizontal="left" vertical="center" wrapText="1"/>
    </xf>
    <xf numFmtId="166" fontId="3" fillId="0" borderId="1" xfId="1" applyNumberFormat="1" applyFont="1" applyBorder="1"/>
    <xf numFmtId="0" fontId="4" fillId="2" borderId="15" xfId="9" applyFont="1" applyFill="1" applyBorder="1" applyAlignment="1" applyProtection="1">
      <alignment horizontal="left" vertical="center"/>
      <protection locked="0"/>
    </xf>
    <xf numFmtId="0" fontId="10" fillId="2" borderId="16" xfId="14" applyFont="1" applyFill="1" applyBorder="1" applyProtection="1">
      <protection locked="0"/>
    </xf>
    <xf numFmtId="166" fontId="3" fillId="5" borderId="16" xfId="1" applyNumberFormat="1" applyFont="1" applyFill="1" applyBorder="1"/>
    <xf numFmtId="0" fontId="3" fillId="0" borderId="29" xfId="0" applyFont="1" applyBorder="1"/>
    <xf numFmtId="0" fontId="3" fillId="0" borderId="11" xfId="0" applyFont="1" applyBorder="1"/>
    <xf numFmtId="0" fontId="3" fillId="0" borderId="13" xfId="0" applyFont="1" applyBorder="1" applyAlignment="1">
      <alignment horizontal="center" vertical="center"/>
    </xf>
    <xf numFmtId="166" fontId="4" fillId="2" borderId="9" xfId="15" applyNumberFormat="1" applyFont="1" applyFill="1" applyBorder="1" applyAlignment="1" applyProtection="1">
      <alignment horizontal="center" vertical="center" wrapText="1"/>
      <protection locked="0"/>
    </xf>
    <xf numFmtId="166" fontId="4" fillId="0" borderId="1" xfId="15" applyNumberFormat="1" applyFont="1" applyFill="1" applyBorder="1" applyAlignment="1" applyProtection="1">
      <alignment horizontal="center" vertical="center" wrapText="1"/>
      <protection locked="0"/>
    </xf>
    <xf numFmtId="0" fontId="4" fillId="0" borderId="1" xfId="11" applyFont="1" applyBorder="1" applyAlignment="1" applyProtection="1">
      <alignment horizontal="center" vertical="center" wrapText="1"/>
      <protection locked="0"/>
    </xf>
    <xf numFmtId="166" fontId="4" fillId="2" borderId="1" xfId="15" applyNumberFormat="1" applyFont="1" applyFill="1" applyBorder="1" applyAlignment="1" applyProtection="1">
      <alignment horizontal="center" vertical="center" wrapText="1"/>
      <protection locked="0"/>
    </xf>
    <xf numFmtId="166" fontId="4" fillId="2" borderId="13" xfId="15" applyNumberFormat="1" applyFont="1" applyFill="1" applyBorder="1" applyAlignment="1" applyProtection="1">
      <alignment horizontal="center" vertical="center" wrapText="1"/>
      <protection locked="0"/>
    </xf>
    <xf numFmtId="0" fontId="4" fillId="0" borderId="13" xfId="15" applyNumberFormat="1" applyFont="1" applyFill="1" applyBorder="1" applyAlignment="1" applyProtection="1">
      <alignment horizontal="center" vertical="center" wrapText="1"/>
      <protection locked="0"/>
    </xf>
    <xf numFmtId="0" fontId="3" fillId="0" borderId="0" xfId="0" applyFont="1" applyAlignment="1">
      <alignment horizontal="center" vertical="center"/>
    </xf>
    <xf numFmtId="0" fontId="4" fillId="2" borderId="9" xfId="13" applyFill="1" applyBorder="1" applyAlignment="1" applyProtection="1">
      <alignment horizontal="right" vertical="center"/>
      <protection locked="0"/>
    </xf>
    <xf numFmtId="165" fontId="3" fillId="0" borderId="9" xfId="0" applyNumberFormat="1" applyFont="1" applyBorder="1"/>
    <xf numFmtId="165" fontId="3" fillId="0" borderId="1" xfId="0" applyNumberFormat="1" applyFont="1" applyBorder="1"/>
    <xf numFmtId="165" fontId="3" fillId="0" borderId="30" xfId="0" applyNumberFormat="1" applyFont="1" applyBorder="1"/>
    <xf numFmtId="165" fontId="3" fillId="5" borderId="65" xfId="0" applyNumberFormat="1" applyFont="1" applyFill="1" applyBorder="1"/>
    <xf numFmtId="0" fontId="10" fillId="2" borderId="32" xfId="14" applyFont="1" applyFill="1" applyBorder="1" applyProtection="1">
      <protection locked="0"/>
    </xf>
    <xf numFmtId="165" fontId="3" fillId="5" borderId="15" xfId="0" applyNumberFormat="1" applyFont="1" applyFill="1" applyBorder="1"/>
    <xf numFmtId="165" fontId="3" fillId="5" borderId="16" xfId="0" applyNumberFormat="1" applyFont="1" applyFill="1" applyBorder="1"/>
    <xf numFmtId="165" fontId="3" fillId="5" borderId="32" xfId="0" applyNumberFormat="1" applyFont="1" applyFill="1" applyBorder="1"/>
    <xf numFmtId="165" fontId="3" fillId="5" borderId="66" xfId="0" applyNumberFormat="1" applyFont="1" applyFill="1" applyBorder="1"/>
    <xf numFmtId="0" fontId="3" fillId="0" borderId="0" xfId="0" applyFont="1" applyAlignment="1">
      <alignment horizontal="center" vertical="center" wrapText="1"/>
    </xf>
    <xf numFmtId="0" fontId="3" fillId="0" borderId="10" xfId="0" applyFont="1" applyBorder="1"/>
    <xf numFmtId="0" fontId="33" fillId="0" borderId="10" xfId="0" applyFont="1" applyBorder="1" applyAlignment="1">
      <alignment wrapText="1"/>
    </xf>
    <xf numFmtId="0" fontId="33" fillId="0" borderId="57" xfId="0" applyFont="1" applyBorder="1" applyAlignment="1">
      <alignment wrapText="1"/>
    </xf>
    <xf numFmtId="0" fontId="33" fillId="0" borderId="11" xfId="0" applyFont="1" applyBorder="1" applyAlignment="1">
      <alignment wrapText="1"/>
    </xf>
    <xf numFmtId="0" fontId="28" fillId="0" borderId="0" xfId="0" applyFont="1" applyAlignment="1">
      <alignment wrapText="1"/>
    </xf>
    <xf numFmtId="0" fontId="3" fillId="0" borderId="58" xfId="0" applyFont="1" applyBorder="1" applyAlignment="1">
      <alignment wrapText="1"/>
    </xf>
    <xf numFmtId="0" fontId="33" fillId="0" borderId="1" xfId="0" applyFont="1" applyBorder="1" applyAlignment="1">
      <alignment horizontal="center" vertical="center" wrapText="1"/>
    </xf>
    <xf numFmtId="165" fontId="33" fillId="0" borderId="1" xfId="0" applyNumberFormat="1" applyFont="1" applyBorder="1"/>
    <xf numFmtId="165" fontId="33" fillId="0" borderId="18" xfId="0" applyNumberFormat="1" applyFont="1" applyBorder="1"/>
    <xf numFmtId="9" fontId="33" fillId="0" borderId="13" xfId="2" applyFont="1" applyBorder="1"/>
    <xf numFmtId="0" fontId="9" fillId="0" borderId="16" xfId="0" applyFont="1" applyBorder="1"/>
    <xf numFmtId="165" fontId="33" fillId="5" borderId="16" xfId="0" applyNumberFormat="1" applyFont="1" applyFill="1" applyBorder="1"/>
    <xf numFmtId="9" fontId="33" fillId="5" borderId="32" xfId="2" applyFont="1" applyFill="1" applyBorder="1"/>
    <xf numFmtId="0" fontId="32" fillId="0" borderId="0" xfId="0" applyFont="1" applyAlignment="1">
      <alignment horizontal="center"/>
    </xf>
    <xf numFmtId="0" fontId="61" fillId="2" borderId="69" xfId="0" applyFont="1" applyFill="1" applyBorder="1" applyAlignment="1">
      <alignment horizontal="left"/>
    </xf>
    <xf numFmtId="0" fontId="61" fillId="2" borderId="4" xfId="0" applyFont="1" applyFill="1" applyBorder="1" applyAlignment="1">
      <alignment horizontal="left"/>
    </xf>
    <xf numFmtId="0" fontId="32" fillId="2" borderId="40" xfId="0" applyFont="1" applyFill="1" applyBorder="1" applyAlignment="1">
      <alignment vertical="center"/>
    </xf>
    <xf numFmtId="0" fontId="33" fillId="2" borderId="19" xfId="0" applyFont="1" applyFill="1" applyBorder="1" applyAlignment="1">
      <alignment vertical="center"/>
    </xf>
    <xf numFmtId="0" fontId="33" fillId="2" borderId="30" xfId="0" applyFont="1" applyFill="1" applyBorder="1" applyAlignment="1">
      <alignment vertical="center"/>
    </xf>
    <xf numFmtId="0" fontId="33" fillId="0" borderId="70" xfId="0" applyFont="1" applyBorder="1" applyAlignment="1">
      <alignment horizontal="center" vertical="center"/>
    </xf>
    <xf numFmtId="0" fontId="33" fillId="0" borderId="17" xfId="0" applyFont="1" applyBorder="1" applyAlignment="1">
      <alignment vertical="center"/>
    </xf>
    <xf numFmtId="166" fontId="33" fillId="0" borderId="71" xfId="1" applyNumberFormat="1" applyFont="1" applyFill="1" applyBorder="1" applyAlignment="1">
      <alignment vertical="center"/>
    </xf>
    <xf numFmtId="166" fontId="33" fillId="0" borderId="41" xfId="1" applyNumberFormat="1" applyFont="1" applyFill="1" applyBorder="1" applyAlignment="1">
      <alignment vertical="center"/>
    </xf>
    <xf numFmtId="166" fontId="33" fillId="2" borderId="19" xfId="1" applyNumberFormat="1" applyFont="1" applyFill="1" applyBorder="1" applyAlignment="1">
      <alignment vertical="center"/>
    </xf>
    <xf numFmtId="166" fontId="33" fillId="2" borderId="30" xfId="1" applyNumberFormat="1" applyFont="1" applyFill="1" applyBorder="1" applyAlignment="1">
      <alignment vertical="center"/>
    </xf>
    <xf numFmtId="0" fontId="33" fillId="0" borderId="9" xfId="0" applyFont="1" applyBorder="1" applyAlignment="1">
      <alignment horizontal="center" vertical="center"/>
    </xf>
    <xf numFmtId="0" fontId="33" fillId="0" borderId="1" xfId="0" applyFont="1" applyBorder="1" applyAlignment="1">
      <alignment vertical="center"/>
    </xf>
    <xf numFmtId="166" fontId="33" fillId="0" borderId="1" xfId="1" applyNumberFormat="1" applyFont="1" applyFill="1" applyBorder="1" applyAlignment="1">
      <alignment vertical="center"/>
    </xf>
    <xf numFmtId="166" fontId="33" fillId="0" borderId="18" xfId="1" applyNumberFormat="1" applyFont="1" applyFill="1" applyBorder="1" applyAlignment="1">
      <alignment vertical="center"/>
    </xf>
    <xf numFmtId="166" fontId="33" fillId="0" borderId="13" xfId="1" applyNumberFormat="1" applyFont="1" applyFill="1" applyBorder="1" applyAlignment="1">
      <alignment vertical="center"/>
    </xf>
    <xf numFmtId="0" fontId="32" fillId="0" borderId="1" xfId="0" applyFont="1" applyBorder="1" applyAlignment="1">
      <alignment vertical="center"/>
    </xf>
    <xf numFmtId="0" fontId="33" fillId="0" borderId="15" xfId="0" applyFont="1" applyBorder="1" applyAlignment="1">
      <alignment horizontal="center" vertical="center"/>
    </xf>
    <xf numFmtId="0" fontId="32" fillId="0" borderId="16" xfId="0" applyFont="1" applyBorder="1" applyAlignment="1">
      <alignment vertical="center"/>
    </xf>
    <xf numFmtId="166" fontId="33" fillId="0" borderId="16" xfId="1" applyNumberFormat="1" applyFont="1" applyFill="1" applyBorder="1" applyAlignment="1">
      <alignment vertical="center"/>
    </xf>
    <xf numFmtId="166" fontId="33" fillId="0" borderId="31" xfId="1" applyNumberFormat="1" applyFont="1" applyFill="1" applyBorder="1" applyAlignment="1">
      <alignment vertical="center"/>
    </xf>
    <xf numFmtId="166" fontId="33" fillId="0" borderId="32" xfId="1" applyNumberFormat="1" applyFont="1" applyFill="1" applyBorder="1" applyAlignment="1">
      <alignment vertical="center"/>
    </xf>
    <xf numFmtId="0" fontId="33" fillId="2" borderId="58" xfId="0" applyFont="1" applyFill="1" applyBorder="1" applyAlignment="1">
      <alignment horizontal="center" vertical="center"/>
    </xf>
    <xf numFmtId="0" fontId="33" fillId="2" borderId="0" xfId="0" applyFont="1" applyFill="1" applyAlignment="1">
      <alignment vertical="center"/>
    </xf>
    <xf numFmtId="0" fontId="33" fillId="0" borderId="29" xfId="0" applyFont="1" applyBorder="1" applyAlignment="1">
      <alignment horizontal="center" vertical="center"/>
    </xf>
    <xf numFmtId="0" fontId="33" fillId="0" borderId="10" xfId="0" applyFont="1" applyBorder="1" applyAlignment="1">
      <alignment vertical="center"/>
    </xf>
    <xf numFmtId="164" fontId="11" fillId="3" borderId="56" xfId="6" applyBorder="1"/>
    <xf numFmtId="166" fontId="33" fillId="0" borderId="57" xfId="1" applyNumberFormat="1" applyFont="1" applyFill="1" applyBorder="1" applyAlignment="1">
      <alignment vertical="center"/>
    </xf>
    <xf numFmtId="166" fontId="33" fillId="0" borderId="11" xfId="1" applyNumberFormat="1" applyFont="1" applyFill="1" applyBorder="1" applyAlignment="1">
      <alignment vertical="center"/>
    </xf>
    <xf numFmtId="0" fontId="33" fillId="0" borderId="14" xfId="0" applyFont="1" applyBorder="1" applyAlignment="1">
      <alignment horizontal="center" vertical="center"/>
    </xf>
    <xf numFmtId="0" fontId="33" fillId="0" borderId="2" xfId="0" applyFont="1" applyBorder="1" applyAlignment="1">
      <alignment vertical="center"/>
    </xf>
    <xf numFmtId="164" fontId="11" fillId="3" borderId="31" xfId="6" applyBorder="1"/>
    <xf numFmtId="164" fontId="11" fillId="3" borderId="72" xfId="6" applyBorder="1"/>
    <xf numFmtId="164" fontId="11" fillId="3" borderId="28" xfId="6" applyBorder="1"/>
    <xf numFmtId="166" fontId="33" fillId="0" borderId="3" xfId="1" applyNumberFormat="1" applyFont="1" applyFill="1" applyBorder="1" applyAlignment="1">
      <alignment vertical="center"/>
    </xf>
    <xf numFmtId="166" fontId="33" fillId="0" borderId="59" xfId="1" applyNumberFormat="1" applyFont="1" applyFill="1" applyBorder="1" applyAlignment="1">
      <alignment vertical="center"/>
    </xf>
    <xf numFmtId="0" fontId="33" fillId="0" borderId="73" xfId="0" applyFont="1" applyBorder="1" applyAlignment="1">
      <alignment horizontal="center" vertical="center"/>
    </xf>
    <xf numFmtId="0" fontId="33" fillId="0" borderId="74" xfId="0" applyFont="1" applyBorder="1" applyAlignment="1">
      <alignment vertical="center"/>
    </xf>
    <xf numFmtId="164" fontId="11" fillId="3" borderId="7" xfId="6" applyBorder="1"/>
    <xf numFmtId="10" fontId="33" fillId="0" borderId="75" xfId="2" applyNumberFormat="1" applyFont="1" applyFill="1" applyBorder="1" applyAlignment="1">
      <alignment vertical="center"/>
    </xf>
    <xf numFmtId="10" fontId="33" fillId="0" borderId="76" xfId="2" applyNumberFormat="1" applyFont="1" applyFill="1" applyBorder="1" applyAlignment="1">
      <alignment vertical="center"/>
    </xf>
    <xf numFmtId="0" fontId="62" fillId="2" borderId="0" xfId="16" applyFont="1" applyFill="1" applyAlignment="1" applyProtection="1">
      <alignment vertical="center"/>
      <protection locked="0"/>
    </xf>
    <xf numFmtId="0" fontId="63" fillId="2" borderId="1" xfId="13" applyFont="1" applyFill="1" applyBorder="1" applyAlignment="1" applyProtection="1">
      <alignment vertical="center" wrapText="1"/>
      <protection locked="0"/>
    </xf>
    <xf numFmtId="0" fontId="63" fillId="0" borderId="1" xfId="17" applyFont="1" applyBorder="1" applyAlignment="1" applyProtection="1">
      <alignment horizontal="center" vertical="center" wrapText="1"/>
      <protection locked="0"/>
    </xf>
    <xf numFmtId="3" fontId="63" fillId="2" borderId="1" xfId="15" applyNumberFormat="1" applyFont="1" applyFill="1" applyBorder="1" applyAlignment="1" applyProtection="1">
      <alignment horizontal="center" vertical="center" wrapText="1"/>
      <protection locked="0"/>
    </xf>
    <xf numFmtId="9" fontId="63" fillId="2" borderId="1" xfId="18" applyNumberFormat="1" applyFont="1" applyFill="1" applyBorder="1" applyAlignment="1" applyProtection="1">
      <alignment horizontal="center" vertical="center" wrapText="1"/>
      <protection locked="0"/>
    </xf>
    <xf numFmtId="0" fontId="63" fillId="2" borderId="1" xfId="17" applyFont="1" applyFill="1" applyBorder="1" applyAlignment="1" applyProtection="1">
      <alignment horizontal="center" vertical="center" wrapText="1"/>
      <protection locked="0"/>
    </xf>
    <xf numFmtId="0" fontId="62" fillId="2" borderId="1" xfId="17" applyFont="1" applyFill="1" applyBorder="1" applyProtection="1">
      <protection locked="0"/>
    </xf>
    <xf numFmtId="3" fontId="63" fillId="12" borderId="1" xfId="13" applyNumberFormat="1" applyFont="1" applyFill="1" applyBorder="1"/>
    <xf numFmtId="0" fontId="65" fillId="2" borderId="1" xfId="17" applyFont="1" applyFill="1" applyBorder="1" applyAlignment="1" applyProtection="1">
      <alignment horizontal="right"/>
      <protection locked="0"/>
    </xf>
    <xf numFmtId="169" fontId="63" fillId="12" borderId="1" xfId="13" applyNumberFormat="1" applyFont="1" applyFill="1" applyBorder="1" applyProtection="1">
      <protection locked="0"/>
    </xf>
    <xf numFmtId="166" fontId="63" fillId="12" borderId="1" xfId="15" applyNumberFormat="1" applyFont="1" applyFill="1" applyBorder="1" applyAlignment="1" applyProtection="1"/>
    <xf numFmtId="0" fontId="63" fillId="2" borderId="1" xfId="17" applyFont="1" applyFill="1" applyBorder="1" applyAlignment="1" applyProtection="1">
      <alignment horizontal="left" vertical="center"/>
      <protection locked="0"/>
    </xf>
    <xf numFmtId="3" fontId="63" fillId="2" borderId="1" xfId="13" applyNumberFormat="1" applyFont="1" applyFill="1" applyBorder="1" applyProtection="1">
      <protection locked="0"/>
    </xf>
    <xf numFmtId="166" fontId="63" fillId="2" borderId="1" xfId="1" applyNumberFormat="1" applyFont="1" applyFill="1" applyBorder="1" applyAlignment="1" applyProtection="1">
      <protection locked="0"/>
    </xf>
    <xf numFmtId="0" fontId="66" fillId="2" borderId="1" xfId="17" applyFont="1" applyFill="1" applyBorder="1" applyAlignment="1" applyProtection="1">
      <alignment horizontal="right"/>
      <protection locked="0"/>
    </xf>
    <xf numFmtId="0" fontId="63" fillId="0" borderId="1" xfId="17" applyFont="1" applyBorder="1" applyAlignment="1" applyProtection="1">
      <alignment horizontal="left" vertical="center"/>
      <protection locked="0"/>
    </xf>
    <xf numFmtId="0" fontId="62" fillId="2" borderId="1" xfId="14" applyFont="1" applyFill="1" applyBorder="1" applyProtection="1">
      <protection locked="0"/>
    </xf>
    <xf numFmtId="3" fontId="62" fillId="13" borderId="1" xfId="14" applyNumberFormat="1" applyFont="1" applyFill="1" applyBorder="1"/>
    <xf numFmtId="0" fontId="17" fillId="13" borderId="18" xfId="19" applyFont="1" applyFill="1" applyBorder="1">
      <alignment vertical="center"/>
    </xf>
    <xf numFmtId="0" fontId="17" fillId="13" borderId="19" xfId="19" applyFont="1" applyFill="1" applyBorder="1">
      <alignment vertical="center"/>
    </xf>
    <xf numFmtId="0" fontId="17" fillId="13" borderId="20" xfId="19" applyFont="1" applyFill="1" applyBorder="1">
      <alignment vertical="center"/>
    </xf>
    <xf numFmtId="0" fontId="14" fillId="14" borderId="2" xfId="19" applyFont="1" applyFill="1" applyBorder="1" applyAlignment="1">
      <alignment horizontal="center" vertical="center"/>
    </xf>
    <xf numFmtId="0" fontId="14" fillId="14" borderId="20" xfId="19" applyFont="1" applyFill="1" applyBorder="1" applyAlignment="1">
      <alignment horizontal="left" vertical="center" wrapText="1"/>
    </xf>
    <xf numFmtId="166" fontId="14" fillId="0" borderId="1" xfId="1" applyNumberFormat="1" applyFont="1" applyFill="1" applyBorder="1" applyAlignment="1" applyProtection="1">
      <alignment horizontal="right" vertical="center"/>
      <protection locked="0"/>
    </xf>
    <xf numFmtId="0" fontId="17" fillId="15" borderId="1" xfId="19" applyFont="1" applyFill="1" applyBorder="1" applyAlignment="1">
      <alignment horizontal="center" vertical="center"/>
    </xf>
    <xf numFmtId="0" fontId="17" fillId="15" borderId="19" xfId="19" applyFont="1" applyFill="1" applyBorder="1" applyAlignment="1">
      <alignment vertical="top" wrapText="1"/>
    </xf>
    <xf numFmtId="166" fontId="17" fillId="13" borderId="20" xfId="1" applyNumberFormat="1" applyFont="1" applyFill="1" applyBorder="1" applyAlignment="1">
      <alignment horizontal="right" vertical="center"/>
    </xf>
    <xf numFmtId="0" fontId="14" fillId="14" borderId="19" xfId="19" applyFont="1" applyFill="1" applyBorder="1" applyAlignment="1">
      <alignment vertical="center" wrapText="1"/>
    </xf>
    <xf numFmtId="0" fontId="14" fillId="14" borderId="20" xfId="19" applyFont="1" applyFill="1" applyBorder="1" applyAlignment="1">
      <alignment horizontal="left" vertical="center"/>
    </xf>
    <xf numFmtId="170" fontId="14" fillId="0" borderId="1" xfId="1" applyNumberFormat="1" applyFont="1" applyFill="1" applyBorder="1" applyAlignment="1" applyProtection="1">
      <alignment horizontal="right" vertical="center"/>
      <protection locked="0"/>
    </xf>
    <xf numFmtId="0" fontId="14" fillId="2" borderId="2" xfId="19" applyFont="1" applyFill="1" applyBorder="1" applyAlignment="1">
      <alignment horizontal="center" vertical="center"/>
    </xf>
    <xf numFmtId="0" fontId="17" fillId="15" borderId="19" xfId="19" applyFont="1" applyFill="1" applyBorder="1">
      <alignment vertical="center"/>
    </xf>
    <xf numFmtId="166" fontId="14" fillId="15" borderId="1" xfId="1" applyNumberFormat="1" applyFont="1" applyFill="1" applyBorder="1" applyAlignment="1" applyProtection="1">
      <alignment horizontal="right" vertical="center"/>
      <protection locked="0"/>
    </xf>
    <xf numFmtId="0" fontId="68" fillId="14" borderId="2" xfId="19" applyFont="1" applyFill="1" applyBorder="1" applyAlignment="1" applyProtection="1">
      <alignment horizontal="center" vertical="center"/>
      <protection locked="0"/>
    </xf>
    <xf numFmtId="0" fontId="69" fillId="15" borderId="1" xfId="19" applyFont="1" applyFill="1" applyBorder="1" applyAlignment="1" applyProtection="1">
      <alignment horizontal="center" vertical="center"/>
      <protection locked="0"/>
    </xf>
    <xf numFmtId="166" fontId="14" fillId="2" borderId="1" xfId="1" applyNumberFormat="1" applyFont="1" applyFill="1" applyBorder="1" applyAlignment="1" applyProtection="1">
      <alignment horizontal="right" vertical="center"/>
      <protection locked="0"/>
    </xf>
    <xf numFmtId="0" fontId="17" fillId="2" borderId="19" xfId="19" applyFont="1" applyFill="1" applyBorder="1">
      <alignment vertical="center"/>
    </xf>
    <xf numFmtId="10" fontId="14" fillId="0" borderId="1" xfId="2" applyNumberFormat="1" applyFont="1" applyFill="1" applyBorder="1" applyAlignment="1" applyProtection="1">
      <alignment horizontal="right" vertical="center"/>
      <protection locked="0"/>
    </xf>
    <xf numFmtId="0" fontId="14" fillId="14" borderId="1" xfId="19" applyFont="1" applyFill="1" applyBorder="1" applyAlignment="1">
      <alignment horizontal="center" vertical="center"/>
    </xf>
    <xf numFmtId="0" fontId="15" fillId="0" borderId="0" xfId="0" applyFont="1" applyAlignment="1">
      <alignment wrapText="1"/>
    </xf>
    <xf numFmtId="0" fontId="70" fillId="0" borderId="0" xfId="16" applyFont="1" applyAlignment="1" applyProtection="1">
      <alignment vertical="center"/>
      <protection locked="0"/>
    </xf>
    <xf numFmtId="0" fontId="0" fillId="0" borderId="0" xfId="0" applyAlignment="1">
      <alignment wrapText="1"/>
    </xf>
    <xf numFmtId="0" fontId="63" fillId="2" borderId="1" xfId="13" applyFont="1" applyFill="1" applyBorder="1" applyProtection="1">
      <protection locked="0"/>
    </xf>
    <xf numFmtId="0" fontId="63" fillId="0" borderId="1" xfId="17" applyFont="1" applyBorder="1" applyAlignment="1" applyProtection="1">
      <alignment horizontal="center" vertical="top" wrapText="1"/>
      <protection locked="0"/>
    </xf>
    <xf numFmtId="0" fontId="62" fillId="2" borderId="1" xfId="17" applyFont="1" applyFill="1" applyBorder="1" applyAlignment="1" applyProtection="1">
      <alignment wrapText="1"/>
      <protection locked="0"/>
    </xf>
    <xf numFmtId="3" fontId="63" fillId="0" borderId="1" xfId="13" applyNumberFormat="1" applyFont="1" applyBorder="1"/>
    <xf numFmtId="0" fontId="32" fillId="0" borderId="0" xfId="0" applyFont="1" applyAlignment="1">
      <alignment horizontal="center" wrapText="1"/>
    </xf>
    <xf numFmtId="0" fontId="33" fillId="2" borderId="55" xfId="0" applyFont="1" applyFill="1" applyBorder="1"/>
    <xf numFmtId="0" fontId="33" fillId="2" borderId="77" xfId="0" applyFont="1" applyFill="1" applyBorder="1" applyAlignment="1">
      <alignment wrapText="1"/>
    </xf>
    <xf numFmtId="0" fontId="33" fillId="2" borderId="78" xfId="0" applyFont="1" applyFill="1" applyBorder="1"/>
    <xf numFmtId="0" fontId="32" fillId="2" borderId="25" xfId="0" applyFont="1" applyFill="1" applyBorder="1" applyAlignment="1">
      <alignment horizontal="center" wrapText="1"/>
    </xf>
    <xf numFmtId="0" fontId="33" fillId="0" borderId="1" xfId="0" applyFont="1" applyBorder="1" applyAlignment="1">
      <alignment horizontal="center"/>
    </xf>
    <xf numFmtId="0" fontId="33" fillId="2" borderId="58" xfId="0" applyFont="1" applyFill="1" applyBorder="1"/>
    <xf numFmtId="0" fontId="32" fillId="2" borderId="0" xfId="0" applyFont="1" applyFill="1" applyAlignment="1">
      <alignment horizontal="center" wrapText="1"/>
    </xf>
    <xf numFmtId="0" fontId="33" fillId="2" borderId="0" xfId="0" applyFont="1" applyFill="1" applyAlignment="1">
      <alignment horizontal="center"/>
    </xf>
    <xf numFmtId="0" fontId="33" fillId="2" borderId="12" xfId="0" applyFont="1" applyFill="1" applyBorder="1" applyAlignment="1">
      <alignment horizontal="center" vertical="center" wrapText="1"/>
    </xf>
    <xf numFmtId="0" fontId="33" fillId="0" borderId="9" xfId="0" applyFont="1" applyBorder="1"/>
    <xf numFmtId="0" fontId="33" fillId="0" borderId="1" xfId="0" applyFont="1" applyBorder="1" applyAlignment="1">
      <alignment wrapText="1"/>
    </xf>
    <xf numFmtId="166" fontId="33" fillId="0" borderId="1" xfId="1" applyNumberFormat="1" applyFont="1" applyBorder="1"/>
    <xf numFmtId="166" fontId="33" fillId="0" borderId="13" xfId="1" applyNumberFormat="1" applyFont="1" applyBorder="1"/>
    <xf numFmtId="0" fontId="61" fillId="0" borderId="1" xfId="0" applyFont="1" applyBorder="1" applyAlignment="1">
      <alignment horizontal="left" wrapText="1" indent="2"/>
    </xf>
    <xf numFmtId="164" fontId="11" fillId="3" borderId="1" xfId="6" applyBorder="1"/>
    <xf numFmtId="166" fontId="33" fillId="0" borderId="1" xfId="1" applyNumberFormat="1" applyFont="1" applyBorder="1" applyAlignment="1">
      <alignment vertical="center"/>
    </xf>
    <xf numFmtId="0" fontId="32" fillId="0" borderId="9" xfId="0" applyFont="1" applyBorder="1"/>
    <xf numFmtId="0" fontId="32" fillId="0" borderId="1" xfId="0" applyFont="1" applyBorder="1" applyAlignment="1">
      <alignment wrapText="1"/>
    </xf>
    <xf numFmtId="166" fontId="32" fillId="0" borderId="13" xfId="1" applyNumberFormat="1" applyFont="1" applyFill="1" applyBorder="1"/>
    <xf numFmtId="0" fontId="2" fillId="2" borderId="58" xfId="0" applyFont="1" applyFill="1" applyBorder="1" applyAlignment="1">
      <alignment horizontal="left"/>
    </xf>
    <xf numFmtId="0" fontId="2" fillId="2" borderId="0" xfId="0" applyFont="1" applyFill="1" applyAlignment="1">
      <alignment horizontal="center"/>
    </xf>
    <xf numFmtId="166" fontId="33" fillId="2" borderId="0" xfId="1" applyNumberFormat="1" applyFont="1" applyFill="1" applyBorder="1"/>
    <xf numFmtId="166" fontId="33" fillId="2" borderId="0" xfId="1" applyNumberFormat="1" applyFont="1" applyFill="1" applyBorder="1" applyAlignment="1">
      <alignment vertical="center"/>
    </xf>
    <xf numFmtId="166" fontId="33" fillId="2" borderId="12" xfId="1" applyNumberFormat="1" applyFont="1" applyFill="1" applyBorder="1"/>
    <xf numFmtId="166" fontId="33" fillId="0" borderId="1" xfId="1" applyNumberFormat="1" applyFont="1" applyFill="1" applyBorder="1"/>
    <xf numFmtId="0" fontId="61" fillId="0" borderId="1" xfId="0" applyFont="1" applyBorder="1" applyAlignment="1">
      <alignment horizontal="left" wrapText="1" indent="4"/>
    </xf>
    <xf numFmtId="166" fontId="32" fillId="15" borderId="13" xfId="1" applyNumberFormat="1" applyFont="1" applyFill="1" applyBorder="1"/>
    <xf numFmtId="166" fontId="32" fillId="0" borderId="13" xfId="1" applyNumberFormat="1" applyFont="1" applyBorder="1"/>
    <xf numFmtId="0" fontId="33" fillId="2" borderId="0" xfId="0" applyFont="1" applyFill="1" applyAlignment="1">
      <alignment wrapText="1"/>
    </xf>
    <xf numFmtId="0" fontId="33" fillId="2" borderId="0" xfId="0" applyFont="1" applyFill="1"/>
    <xf numFmtId="0" fontId="33" fillId="2" borderId="12" xfId="0" applyFont="1" applyFill="1" applyBorder="1"/>
    <xf numFmtId="0" fontId="32" fillId="0" borderId="15" xfId="0" applyFont="1" applyBorder="1"/>
    <xf numFmtId="0" fontId="32" fillId="0" borderId="16" xfId="0" applyFont="1" applyBorder="1" applyAlignment="1">
      <alignment wrapText="1"/>
    </xf>
    <xf numFmtId="10" fontId="32" fillId="0" borderId="32" xfId="2" applyNumberFormat="1" applyFont="1" applyBorder="1"/>
    <xf numFmtId="0" fontId="71" fillId="0" borderId="0" xfId="5" applyFont="1"/>
    <xf numFmtId="43" fontId="13" fillId="0" borderId="0" xfId="1" applyFont="1"/>
    <xf numFmtId="0" fontId="72" fillId="0" borderId="0" xfId="0" applyFont="1"/>
    <xf numFmtId="14" fontId="72" fillId="0" borderId="0" xfId="0" applyNumberFormat="1" applyFont="1"/>
    <xf numFmtId="0" fontId="73" fillId="0" borderId="0" xfId="5" applyFont="1"/>
    <xf numFmtId="0" fontId="75" fillId="0" borderId="1" xfId="0" applyFont="1" applyBorder="1" applyAlignment="1">
      <alignment horizontal="center" vertical="center" wrapText="1"/>
    </xf>
    <xf numFmtId="49" fontId="76" fillId="2" borderId="1" xfId="13" applyNumberFormat="1" applyFont="1" applyFill="1" applyBorder="1" applyAlignment="1" applyProtection="1">
      <alignment horizontal="right" vertical="center"/>
      <protection locked="0"/>
    </xf>
    <xf numFmtId="0" fontId="76" fillId="2" borderId="1" xfId="11" applyFont="1" applyFill="1" applyBorder="1" applyAlignment="1" applyProtection="1">
      <alignment horizontal="left" vertical="center" wrapText="1"/>
      <protection locked="0"/>
    </xf>
    <xf numFmtId="166" fontId="75" fillId="0" borderId="1" xfId="1" applyNumberFormat="1" applyFont="1" applyBorder="1"/>
    <xf numFmtId="0" fontId="76" fillId="0" borderId="1" xfId="11" applyFont="1" applyBorder="1" applyAlignment="1" applyProtection="1">
      <alignment horizontal="left" vertical="center" wrapText="1"/>
      <protection locked="0"/>
    </xf>
    <xf numFmtId="0" fontId="77" fillId="0" borderId="1" xfId="11" applyFont="1" applyBorder="1" applyAlignment="1" applyProtection="1">
      <alignment horizontal="left" vertical="center" wrapText="1"/>
      <protection locked="0"/>
    </xf>
    <xf numFmtId="49" fontId="76" fillId="0" borderId="1" xfId="13" applyNumberFormat="1" applyFont="1" applyBorder="1" applyAlignment="1" applyProtection="1">
      <alignment horizontal="right" vertical="center"/>
      <protection locked="0"/>
    </xf>
    <xf numFmtId="49" fontId="78" fillId="0" borderId="1" xfId="13" applyNumberFormat="1" applyFont="1" applyBorder="1" applyAlignment="1" applyProtection="1">
      <alignment horizontal="right" vertical="center"/>
      <protection locked="0"/>
    </xf>
    <xf numFmtId="0" fontId="75" fillId="0" borderId="1" xfId="0" applyFont="1" applyBorder="1"/>
    <xf numFmtId="166" fontId="72" fillId="0" borderId="0" xfId="1" applyNumberFormat="1" applyFont="1"/>
    <xf numFmtId="0" fontId="72" fillId="0" borderId="0" xfId="0" applyFont="1" applyAlignment="1">
      <alignment horizontal="left" vertical="top" wrapText="1"/>
    </xf>
    <xf numFmtId="0" fontId="71" fillId="0" borderId="0" xfId="0" applyFont="1"/>
    <xf numFmtId="0" fontId="71" fillId="0" borderId="0" xfId="0" applyFont="1" applyAlignment="1">
      <alignment wrapText="1"/>
    </xf>
    <xf numFmtId="0" fontId="71" fillId="0" borderId="1" xfId="0" applyFont="1" applyBorder="1" applyAlignment="1">
      <alignment horizontal="center" vertical="center"/>
    </xf>
    <xf numFmtId="0" fontId="71" fillId="0" borderId="1" xfId="0" applyFont="1" applyBorder="1" applyAlignment="1">
      <alignment horizontal="center" vertical="center" wrapText="1"/>
    </xf>
    <xf numFmtId="0" fontId="71" fillId="0" borderId="2" xfId="0" applyFont="1" applyBorder="1" applyAlignment="1">
      <alignment horizontal="center" vertical="center" wrapText="1"/>
    </xf>
    <xf numFmtId="0" fontId="71" fillId="0" borderId="17" xfId="0" applyFont="1" applyBorder="1" applyAlignment="1">
      <alignment horizontal="center" vertical="center" wrapText="1"/>
    </xf>
    <xf numFmtId="49" fontId="76" fillId="2" borderId="1" xfId="13" applyNumberFormat="1" applyFont="1" applyFill="1" applyBorder="1" applyAlignment="1" applyProtection="1">
      <alignment horizontal="right" vertical="center" wrapText="1"/>
      <protection locked="0"/>
    </xf>
    <xf numFmtId="166" fontId="71" fillId="0" borderId="1" xfId="1" applyNumberFormat="1" applyFont="1" applyBorder="1"/>
    <xf numFmtId="166" fontId="71" fillId="5" borderId="1" xfId="1" applyNumberFormat="1" applyFont="1" applyFill="1" applyBorder="1"/>
    <xf numFmtId="49" fontId="76" fillId="0" borderId="1" xfId="13" applyNumberFormat="1" applyFont="1" applyBorder="1" applyAlignment="1" applyProtection="1">
      <alignment horizontal="right" vertical="center" wrapText="1"/>
      <protection locked="0"/>
    </xf>
    <xf numFmtId="49" fontId="78" fillId="0" borderId="1" xfId="13" applyNumberFormat="1" applyFont="1" applyBorder="1" applyAlignment="1" applyProtection="1">
      <alignment horizontal="right" vertical="center" wrapText="1"/>
      <protection locked="0"/>
    </xf>
    <xf numFmtId="0" fontId="74" fillId="0" borderId="1" xfId="0" applyFont="1" applyBorder="1"/>
    <xf numFmtId="166" fontId="74" fillId="0" borderId="1" xfId="1" applyNumberFormat="1" applyFont="1" applyBorder="1"/>
    <xf numFmtId="0" fontId="75" fillId="0" borderId="0" xfId="0" applyFont="1"/>
    <xf numFmtId="0" fontId="71" fillId="0" borderId="1" xfId="0" applyFont="1" applyBorder="1" applyAlignment="1">
      <alignment wrapText="1"/>
    </xf>
    <xf numFmtId="0" fontId="71" fillId="0" borderId="1" xfId="0" applyFont="1" applyBorder="1" applyAlignment="1">
      <alignment horizontal="left" indent="8"/>
    </xf>
    <xf numFmtId="0" fontId="72" fillId="0" borderId="0" xfId="0" applyFont="1" applyAlignment="1">
      <alignment wrapText="1"/>
    </xf>
    <xf numFmtId="166" fontId="71" fillId="0" borderId="0" xfId="1" applyNumberFormat="1" applyFont="1"/>
    <xf numFmtId="166" fontId="71" fillId="0" borderId="1" xfId="1" applyNumberFormat="1" applyFont="1" applyBorder="1" applyAlignment="1">
      <alignment horizontal="center" vertical="center"/>
    </xf>
    <xf numFmtId="166" fontId="71" fillId="0" borderId="1" xfId="1" applyNumberFormat="1" applyFont="1" applyBorder="1" applyAlignment="1">
      <alignment horizontal="center" vertical="center" wrapText="1"/>
    </xf>
    <xf numFmtId="166" fontId="71" fillId="0" borderId="2" xfId="1" applyNumberFormat="1" applyFont="1" applyFill="1" applyBorder="1" applyAlignment="1">
      <alignment horizontal="center" vertical="center" wrapText="1"/>
    </xf>
    <xf numFmtId="0" fontId="71" fillId="0" borderId="1" xfId="0" applyFont="1" applyBorder="1"/>
    <xf numFmtId="0" fontId="71" fillId="0" borderId="1" xfId="0" applyFont="1" applyBorder="1" applyAlignment="1">
      <alignment horizontal="left" vertical="center" wrapText="1"/>
    </xf>
    <xf numFmtId="166" fontId="72" fillId="0" borderId="0" xfId="1" applyNumberFormat="1" applyFont="1" applyBorder="1"/>
    <xf numFmtId="0" fontId="72" fillId="0" borderId="0" xfId="0" applyFont="1" applyAlignment="1">
      <alignment horizontal="left"/>
    </xf>
    <xf numFmtId="0" fontId="74" fillId="0" borderId="1" xfId="0" applyFont="1" applyBorder="1" applyAlignment="1">
      <alignment horizontal="left" indent="1"/>
    </xf>
    <xf numFmtId="0" fontId="74" fillId="0" borderId="1" xfId="0" applyFont="1" applyBorder="1" applyAlignment="1">
      <alignment horizontal="left" wrapText="1" indent="1"/>
    </xf>
    <xf numFmtId="166" fontId="72" fillId="0" borderId="1" xfId="1" applyNumberFormat="1" applyFont="1" applyBorder="1"/>
    <xf numFmtId="0" fontId="71" fillId="0" borderId="1" xfId="0" applyFont="1" applyBorder="1" applyAlignment="1">
      <alignment horizontal="left" indent="1"/>
    </xf>
    <xf numFmtId="0" fontId="71" fillId="0" borderId="1" xfId="0" applyFont="1" applyBorder="1" applyAlignment="1">
      <alignment horizontal="left" indent="3"/>
    </xf>
    <xf numFmtId="0" fontId="71" fillId="0" borderId="1" xfId="0" applyFont="1" applyBorder="1" applyAlignment="1">
      <alignment horizontal="left" wrapText="1" indent="4"/>
    </xf>
    <xf numFmtId="0" fontId="71" fillId="0" borderId="1" xfId="0" applyFont="1" applyBorder="1" applyAlignment="1">
      <alignment horizontal="left" wrapText="1" indent="1"/>
    </xf>
    <xf numFmtId="0" fontId="74" fillId="0" borderId="1" xfId="0" applyFont="1" applyBorder="1" applyAlignment="1">
      <alignment horizontal="left" vertical="center" indent="1"/>
    </xf>
    <xf numFmtId="0" fontId="72" fillId="16" borderId="1" xfId="0" applyFont="1" applyFill="1" applyBorder="1"/>
    <xf numFmtId="0" fontId="72" fillId="0" borderId="1" xfId="0" applyFont="1" applyBorder="1"/>
    <xf numFmtId="0" fontId="72" fillId="0" borderId="1" xfId="0" applyFont="1" applyBorder="1" applyAlignment="1">
      <alignment horizontal="left" wrapText="1"/>
    </xf>
    <xf numFmtId="0" fontId="72" fillId="0" borderId="1" xfId="0" applyFont="1" applyBorder="1" applyAlignment="1">
      <alignment horizontal="left" wrapText="1" indent="2"/>
    </xf>
    <xf numFmtId="0" fontId="75" fillId="0" borderId="17" xfId="0" applyFont="1" applyBorder="1"/>
    <xf numFmtId="0" fontId="71" fillId="0" borderId="4" xfId="0" applyFont="1" applyBorder="1" applyAlignment="1">
      <alignment horizontal="center" vertical="center" wrapText="1"/>
    </xf>
    <xf numFmtId="0" fontId="71" fillId="0" borderId="20" xfId="0" applyFont="1" applyBorder="1" applyAlignment="1">
      <alignment horizontal="center" vertical="center" wrapText="1"/>
    </xf>
    <xf numFmtId="0" fontId="71" fillId="0" borderId="0" xfId="0" applyFont="1" applyAlignment="1">
      <alignment horizontal="center" vertical="center"/>
    </xf>
    <xf numFmtId="0" fontId="71" fillId="0" borderId="0" xfId="0" applyFont="1" applyAlignment="1">
      <alignment horizontal="center" vertical="center" wrapText="1"/>
    </xf>
    <xf numFmtId="0" fontId="71" fillId="0" borderId="25" xfId="0" applyFont="1" applyBorder="1" applyAlignment="1">
      <alignment horizontal="center" vertical="center" wrapText="1"/>
    </xf>
    <xf numFmtId="0" fontId="71" fillId="0" borderId="3" xfId="0" applyFont="1" applyBorder="1" applyAlignment="1">
      <alignment horizontal="center" vertical="center" wrapText="1"/>
    </xf>
    <xf numFmtId="0" fontId="71" fillId="0" borderId="17" xfId="0" applyFont="1" applyBorder="1" applyAlignment="1">
      <alignment wrapText="1"/>
    </xf>
    <xf numFmtId="0" fontId="71" fillId="0" borderId="1" xfId="0" applyFont="1" applyBorder="1" applyAlignment="1">
      <alignment horizontal="center"/>
    </xf>
    <xf numFmtId="166" fontId="71" fillId="0" borderId="1" xfId="1" applyNumberFormat="1" applyFont="1" applyBorder="1" applyAlignment="1">
      <alignment horizontal="left" indent="1"/>
    </xf>
    <xf numFmtId="166" fontId="74" fillId="13" borderId="1" xfId="1" applyNumberFormat="1" applyFont="1" applyFill="1" applyBorder="1"/>
    <xf numFmtId="14" fontId="71" fillId="0" borderId="0" xfId="0" applyNumberFormat="1" applyFont="1"/>
    <xf numFmtId="0" fontId="71" fillId="0" borderId="13" xfId="0" applyFont="1" applyBorder="1" applyAlignment="1">
      <alignment horizontal="center" vertical="center" wrapText="1"/>
    </xf>
    <xf numFmtId="0" fontId="71" fillId="0" borderId="70" xfId="0" applyFont="1" applyBorder="1"/>
    <xf numFmtId="0" fontId="74" fillId="0" borderId="41" xfId="0" applyFont="1" applyBorder="1"/>
    <xf numFmtId="43" fontId="74" fillId="0" borderId="9" xfId="1" applyFont="1" applyBorder="1"/>
    <xf numFmtId="43" fontId="71" fillId="0" borderId="1" xfId="1" applyFont="1" applyBorder="1"/>
    <xf numFmtId="43" fontId="71" fillId="0" borderId="13" xfId="1" applyFont="1" applyBorder="1"/>
    <xf numFmtId="43" fontId="71" fillId="0" borderId="20" xfId="1" applyFont="1" applyBorder="1"/>
    <xf numFmtId="0" fontId="71" fillId="0" borderId="9" xfId="0" applyFont="1" applyBorder="1" applyAlignment="1">
      <alignment horizontal="left" indent="1"/>
    </xf>
    <xf numFmtId="0" fontId="71" fillId="0" borderId="13" xfId="0" applyFont="1" applyBorder="1" applyAlignment="1">
      <alignment horizontal="left" indent="1"/>
    </xf>
    <xf numFmtId="43" fontId="71" fillId="0" borderId="9" xfId="1" applyFont="1" applyBorder="1" applyAlignment="1">
      <alignment horizontal="left" indent="1"/>
    </xf>
    <xf numFmtId="0" fontId="71" fillId="0" borderId="9" xfId="0" applyFont="1" applyBorder="1" applyAlignment="1">
      <alignment horizontal="left" indent="2"/>
    </xf>
    <xf numFmtId="0" fontId="71" fillId="0" borderId="13" xfId="0" applyFont="1" applyBorder="1" applyAlignment="1">
      <alignment horizontal="left" indent="2"/>
    </xf>
    <xf numFmtId="43" fontId="71" fillId="0" borderId="9" xfId="1" applyFont="1" applyBorder="1" applyAlignment="1">
      <alignment horizontal="left" indent="2"/>
    </xf>
    <xf numFmtId="49" fontId="71" fillId="0" borderId="9" xfId="0" applyNumberFormat="1" applyFont="1" applyBorder="1" applyAlignment="1">
      <alignment horizontal="left" indent="3"/>
    </xf>
    <xf numFmtId="49" fontId="71" fillId="0" borderId="13" xfId="0" applyNumberFormat="1" applyFont="1" applyBorder="1" applyAlignment="1">
      <alignment horizontal="left" indent="3"/>
    </xf>
    <xf numFmtId="43" fontId="71" fillId="0" borderId="9" xfId="1" applyFont="1" applyFill="1" applyBorder="1" applyAlignment="1">
      <alignment horizontal="left" indent="3"/>
    </xf>
    <xf numFmtId="49" fontId="71" fillId="0" borderId="9" xfId="0" applyNumberFormat="1" applyFont="1" applyBorder="1" applyAlignment="1">
      <alignment horizontal="left" indent="1"/>
    </xf>
    <xf numFmtId="49" fontId="71" fillId="0" borderId="13" xfId="0" applyNumberFormat="1" applyFont="1" applyBorder="1" applyAlignment="1">
      <alignment horizontal="left" indent="1"/>
    </xf>
    <xf numFmtId="43" fontId="71" fillId="0" borderId="9" xfId="1" applyFont="1" applyFill="1" applyBorder="1" applyAlignment="1">
      <alignment horizontal="left" indent="1"/>
    </xf>
    <xf numFmtId="43" fontId="71" fillId="17" borderId="9" xfId="1" applyFont="1" applyFill="1" applyBorder="1"/>
    <xf numFmtId="43" fontId="71" fillId="17" borderId="1" xfId="1" applyFont="1" applyFill="1" applyBorder="1"/>
    <xf numFmtId="43" fontId="71" fillId="17" borderId="13" xfId="1" applyFont="1" applyFill="1" applyBorder="1"/>
    <xf numFmtId="43" fontId="71" fillId="17" borderId="20" xfId="1" applyFont="1" applyFill="1" applyBorder="1"/>
    <xf numFmtId="49" fontId="71" fillId="0" borderId="9" xfId="0" applyNumberFormat="1" applyFont="1" applyBorder="1" applyAlignment="1">
      <alignment horizontal="left" wrapText="1" indent="2"/>
    </xf>
    <xf numFmtId="49" fontId="71" fillId="0" borderId="13" xfId="0" applyNumberFormat="1" applyFont="1" applyBorder="1" applyAlignment="1">
      <alignment horizontal="left" vertical="top" wrapText="1" indent="2"/>
    </xf>
    <xf numFmtId="43" fontId="71" fillId="0" borderId="9" xfId="1" applyFont="1" applyFill="1" applyBorder="1" applyAlignment="1">
      <alignment horizontal="left" vertical="top" wrapText="1" indent="2"/>
    </xf>
    <xf numFmtId="43" fontId="71" fillId="0" borderId="1" xfId="1" applyFont="1" applyFill="1" applyBorder="1"/>
    <xf numFmtId="43" fontId="71" fillId="0" borderId="13" xfId="1" applyFont="1" applyFill="1" applyBorder="1"/>
    <xf numFmtId="43" fontId="71" fillId="0" borderId="20" xfId="1" applyFont="1" applyFill="1" applyBorder="1"/>
    <xf numFmtId="49" fontId="71" fillId="0" borderId="9" xfId="0" applyNumberFormat="1" applyFont="1" applyBorder="1" applyAlignment="1">
      <alignment horizontal="left" wrapText="1" indent="3"/>
    </xf>
    <xf numFmtId="49" fontId="71" fillId="0" borderId="13" xfId="0" applyNumberFormat="1" applyFont="1" applyBorder="1" applyAlignment="1">
      <alignment horizontal="left" wrapText="1" indent="3"/>
    </xf>
    <xf numFmtId="43" fontId="71" fillId="0" borderId="9" xfId="1" applyFont="1" applyFill="1" applyBorder="1" applyAlignment="1">
      <alignment horizontal="left" wrapText="1" indent="3"/>
    </xf>
    <xf numFmtId="49" fontId="71" fillId="0" borderId="13" xfId="0" applyNumberFormat="1" applyFont="1" applyBorder="1" applyAlignment="1">
      <alignment horizontal="left" wrapText="1" indent="2"/>
    </xf>
    <xf numFmtId="43" fontId="71" fillId="0" borderId="9" xfId="1" applyFont="1" applyFill="1" applyBorder="1" applyAlignment="1">
      <alignment horizontal="left" wrapText="1" indent="2"/>
    </xf>
    <xf numFmtId="0" fontId="71" fillId="0" borderId="9" xfId="0" applyFont="1" applyBorder="1" applyAlignment="1">
      <alignment horizontal="left" wrapText="1" indent="1"/>
    </xf>
    <xf numFmtId="49" fontId="71" fillId="0" borderId="13" xfId="0" applyNumberFormat="1" applyFont="1" applyBorder="1" applyAlignment="1">
      <alignment horizontal="left" wrapText="1" indent="1"/>
    </xf>
    <xf numFmtId="43" fontId="71" fillId="0" borderId="9" xfId="1" applyFont="1" applyFill="1" applyBorder="1" applyAlignment="1">
      <alignment horizontal="left" wrapText="1" indent="1"/>
    </xf>
    <xf numFmtId="0" fontId="71" fillId="0" borderId="15" xfId="0" applyFont="1" applyBorder="1" applyAlignment="1">
      <alignment horizontal="left" wrapText="1" indent="1"/>
    </xf>
    <xf numFmtId="49" fontId="71" fillId="0" borderId="32" xfId="0" applyNumberFormat="1" applyFont="1" applyBorder="1" applyAlignment="1">
      <alignment horizontal="left" wrapText="1" indent="1"/>
    </xf>
    <xf numFmtId="43" fontId="71" fillId="0" borderId="15" xfId="1" applyFont="1" applyFill="1" applyBorder="1" applyAlignment="1">
      <alignment horizontal="left" wrapText="1" indent="1"/>
    </xf>
    <xf numFmtId="43" fontId="71" fillId="0" borderId="16" xfId="1" applyFont="1" applyFill="1" applyBorder="1"/>
    <xf numFmtId="43" fontId="71" fillId="0" borderId="32" xfId="1" applyFont="1" applyFill="1" applyBorder="1"/>
    <xf numFmtId="43" fontId="71" fillId="0" borderId="28" xfId="1" applyFont="1" applyFill="1" applyBorder="1"/>
    <xf numFmtId="0" fontId="74" fillId="0" borderId="24" xfId="0" applyFont="1" applyBorder="1" applyAlignment="1">
      <alignment horizontal="left" vertical="center" wrapText="1"/>
    </xf>
    <xf numFmtId="166" fontId="71" fillId="0" borderId="1" xfId="1" applyNumberFormat="1" applyFont="1" applyFill="1" applyBorder="1" applyAlignment="1">
      <alignment horizontal="left" vertical="center" wrapText="1"/>
    </xf>
    <xf numFmtId="0" fontId="74" fillId="0" borderId="1" xfId="0" applyFont="1" applyBorder="1" applyAlignment="1">
      <alignment horizontal="left" vertical="center" wrapText="1"/>
    </xf>
    <xf numFmtId="166" fontId="74" fillId="0" borderId="1" xfId="1" applyNumberFormat="1" applyFont="1" applyFill="1" applyBorder="1" applyAlignment="1">
      <alignment horizontal="left" vertical="center" wrapText="1"/>
    </xf>
    <xf numFmtId="166" fontId="71" fillId="0" borderId="1" xfId="1" applyNumberFormat="1" applyFont="1" applyFill="1" applyBorder="1"/>
    <xf numFmtId="0" fontId="71" fillId="0" borderId="0" xfId="0" applyFont="1" applyAlignment="1">
      <alignment horizontal="left"/>
    </xf>
    <xf numFmtId="0" fontId="76" fillId="0" borderId="0" xfId="0" applyFont="1"/>
    <xf numFmtId="0" fontId="76" fillId="0" borderId="0" xfId="0" applyFont="1" applyAlignment="1">
      <alignment horizontal="center" vertical="center"/>
    </xf>
    <xf numFmtId="0" fontId="74" fillId="0" borderId="1" xfId="0" applyFont="1" applyBorder="1" applyAlignment="1">
      <alignment horizontal="center" vertical="center" wrapText="1"/>
    </xf>
    <xf numFmtId="166" fontId="76" fillId="0" borderId="1" xfId="1" applyNumberFormat="1" applyFont="1" applyBorder="1"/>
    <xf numFmtId="0" fontId="14" fillId="0" borderId="0" xfId="0" applyFont="1" applyAlignment="1">
      <alignment wrapText="1"/>
    </xf>
    <xf numFmtId="0" fontId="63" fillId="0" borderId="0" xfId="0" applyFont="1"/>
    <xf numFmtId="0" fontId="63" fillId="0" borderId="17" xfId="0" applyFont="1" applyBorder="1"/>
    <xf numFmtId="0" fontId="63" fillId="0" borderId="1" xfId="0" applyFont="1" applyBorder="1" applyAlignment="1">
      <alignment horizontal="left" indent="2"/>
    </xf>
    <xf numFmtId="0" fontId="71" fillId="0" borderId="89" xfId="0" applyFont="1" applyBorder="1" applyAlignment="1">
      <alignment vertical="center" wrapText="1" readingOrder="1"/>
    </xf>
    <xf numFmtId="0" fontId="71" fillId="0" borderId="90" xfId="0" applyFont="1" applyBorder="1" applyAlignment="1">
      <alignment vertical="center" wrapText="1" readingOrder="1"/>
    </xf>
    <xf numFmtId="0" fontId="63" fillId="0" borderId="1" xfId="0" applyFont="1" applyBorder="1" applyAlignment="1">
      <alignment horizontal="left" indent="3"/>
    </xf>
    <xf numFmtId="0" fontId="71" fillId="0" borderId="90" xfId="0" applyFont="1" applyBorder="1" applyAlignment="1">
      <alignment horizontal="left" vertical="center" wrapText="1" indent="1" readingOrder="1"/>
    </xf>
    <xf numFmtId="0" fontId="63" fillId="0" borderId="2" xfId="0" applyFont="1" applyBorder="1" applyAlignment="1">
      <alignment horizontal="left" indent="2"/>
    </xf>
    <xf numFmtId="0" fontId="71" fillId="0" borderId="91" xfId="0" applyFont="1" applyBorder="1" applyAlignment="1">
      <alignment vertical="center" wrapText="1" readingOrder="1"/>
    </xf>
    <xf numFmtId="166" fontId="76" fillId="0" borderId="2" xfId="1" applyNumberFormat="1" applyFont="1" applyBorder="1"/>
    <xf numFmtId="0" fontId="74" fillId="0" borderId="1" xfId="0" applyFont="1" applyBorder="1" applyAlignment="1">
      <alignment vertical="center" wrapText="1" readingOrder="1"/>
    </xf>
    <xf numFmtId="0" fontId="7" fillId="0" borderId="3" xfId="0" applyFont="1" applyBorder="1" applyAlignment="1">
      <alignment horizontal="left" wrapText="1"/>
    </xf>
    <xf numFmtId="0" fontId="7" fillId="0" borderId="4" xfId="0" applyFont="1" applyBorder="1" applyAlignment="1">
      <alignment horizontal="left"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166" fontId="15" fillId="0" borderId="18" xfId="1" applyNumberFormat="1" applyFont="1" applyBorder="1" applyAlignment="1">
      <alignment horizontal="center"/>
    </xf>
    <xf numFmtId="166" fontId="15" fillId="0" borderId="19" xfId="1" applyNumberFormat="1" applyFont="1" applyBorder="1" applyAlignment="1">
      <alignment horizontal="center"/>
    </xf>
    <xf numFmtId="166" fontId="15" fillId="0" borderId="20" xfId="1" applyNumberFormat="1" applyFont="1" applyBorder="1" applyAlignment="1">
      <alignment horizontal="center"/>
    </xf>
    <xf numFmtId="0" fontId="15" fillId="0" borderId="1" xfId="0" applyFont="1" applyBorder="1" applyAlignment="1">
      <alignment horizontal="center" vertical="center"/>
    </xf>
    <xf numFmtId="0" fontId="16" fillId="0" borderId="2" xfId="0" applyFont="1" applyBorder="1" applyAlignment="1">
      <alignment horizontal="center" vertical="center"/>
    </xf>
    <xf numFmtId="0" fontId="16" fillId="0" borderId="17" xfId="0" applyFont="1" applyBorder="1" applyAlignment="1">
      <alignment horizontal="center" vertical="center"/>
    </xf>
    <xf numFmtId="166" fontId="17" fillId="0" borderId="10" xfId="1" applyNumberFormat="1" applyFont="1" applyFill="1" applyBorder="1" applyAlignment="1" applyProtection="1">
      <alignment horizontal="center" vertical="center"/>
    </xf>
    <xf numFmtId="166" fontId="17" fillId="0" borderId="11" xfId="1" applyNumberFormat="1" applyFont="1" applyFill="1" applyBorder="1" applyAlignment="1" applyProtection="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1" fillId="0" borderId="2" xfId="0" applyFont="1" applyBorder="1" applyAlignment="1">
      <alignment horizontal="center" vertical="center" wrapText="1"/>
    </xf>
    <xf numFmtId="0" fontId="21" fillId="0" borderId="17" xfId="0" applyFont="1" applyBorder="1" applyAlignment="1">
      <alignment horizontal="center" vertical="center" wrapText="1"/>
    </xf>
    <xf numFmtId="0" fontId="17" fillId="0" borderId="10" xfId="0" applyFont="1" applyBorder="1" applyAlignment="1">
      <alignment horizontal="center" vertical="center"/>
    </xf>
    <xf numFmtId="0" fontId="17"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66" fontId="10" fillId="0" borderId="10" xfId="1" applyNumberFormat="1" applyFont="1" applyBorder="1" applyAlignment="1">
      <alignment horizontal="center" vertical="center"/>
    </xf>
    <xf numFmtId="166" fontId="10" fillId="0" borderId="11" xfId="1" applyNumberFormat="1" applyFont="1" applyBorder="1" applyAlignment="1">
      <alignment horizontal="center" vertical="center"/>
    </xf>
    <xf numFmtId="0" fontId="10" fillId="0" borderId="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34" xfId="5" applyFont="1" applyBorder="1" applyAlignment="1">
      <alignment horizontal="center" vertical="center" wrapText="1"/>
    </xf>
    <xf numFmtId="0" fontId="10" fillId="0" borderId="0" xfId="5" applyFont="1" applyAlignment="1">
      <alignment horizontal="center" vertical="center" wrapText="1"/>
    </xf>
    <xf numFmtId="0" fontId="9" fillId="0" borderId="1" xfId="0" applyFont="1" applyBorder="1" applyAlignment="1">
      <alignment horizontal="center" vertical="center" wrapText="1"/>
    </xf>
    <xf numFmtId="0" fontId="10" fillId="0" borderId="1" xfId="5" applyFont="1" applyBorder="1" applyAlignment="1">
      <alignment horizontal="center" vertical="center" wrapText="1"/>
    </xf>
    <xf numFmtId="0" fontId="10" fillId="0" borderId="13" xfId="5" applyFont="1" applyBorder="1" applyAlignment="1">
      <alignment horizontal="center" vertical="center" wrapText="1"/>
    </xf>
    <xf numFmtId="0" fontId="33" fillId="10" borderId="17" xfId="0" applyFont="1" applyFill="1" applyBorder="1" applyAlignment="1">
      <alignment horizontal="center" vertical="center" wrapText="1"/>
    </xf>
    <xf numFmtId="0" fontId="33" fillId="10" borderId="1" xfId="0" applyFont="1" applyFill="1" applyBorder="1" applyAlignment="1">
      <alignment horizontal="center" vertical="center" wrapText="1"/>
    </xf>
    <xf numFmtId="0" fontId="33" fillId="10" borderId="17" xfId="5" applyFont="1" applyFill="1" applyBorder="1" applyAlignment="1">
      <alignment horizontal="center" vertical="top"/>
    </xf>
    <xf numFmtId="0" fontId="32" fillId="9" borderId="41" xfId="0" applyFont="1" applyFill="1" applyBorder="1" applyAlignment="1">
      <alignment horizontal="center" vertical="center" wrapText="1"/>
    </xf>
    <xf numFmtId="0" fontId="32" fillId="9" borderId="13" xfId="0" applyFont="1" applyFill="1" applyBorder="1" applyAlignment="1">
      <alignment horizontal="center" vertical="center" wrapText="1"/>
    </xf>
    <xf numFmtId="9" fontId="33" fillId="0" borderId="18" xfId="0" applyNumberFormat="1" applyFont="1" applyBorder="1" applyAlignment="1">
      <alignment horizontal="center" vertical="center"/>
    </xf>
    <xf numFmtId="9" fontId="33" fillId="0" borderId="20" xfId="0" applyNumberFormat="1" applyFont="1" applyBorder="1" applyAlignment="1">
      <alignment horizontal="center" vertical="center"/>
    </xf>
    <xf numFmtId="0" fontId="60" fillId="2" borderId="59" xfId="11" applyFont="1" applyFill="1" applyBorder="1" applyAlignment="1" applyProtection="1">
      <alignment horizontal="center" vertical="center" wrapText="1"/>
      <protection locked="0"/>
    </xf>
    <xf numFmtId="0" fontId="60" fillId="2" borderId="41" xfId="11" applyFont="1" applyFill="1" applyBorder="1" applyAlignment="1" applyProtection="1">
      <alignment horizontal="center" vertical="center" wrapText="1"/>
      <protection locked="0"/>
    </xf>
    <xf numFmtId="0" fontId="33" fillId="0" borderId="2" xfId="0" applyFont="1" applyBorder="1" applyAlignment="1">
      <alignment horizontal="center" vertical="center" wrapText="1"/>
    </xf>
    <xf numFmtId="0" fontId="33" fillId="0" borderId="17" xfId="0" applyFont="1" applyBorder="1" applyAlignment="1">
      <alignment horizontal="center" vertical="center" wrapText="1"/>
    </xf>
    <xf numFmtId="166" fontId="10" fillId="2" borderId="38" xfId="15" applyNumberFormat="1" applyFont="1" applyFill="1" applyBorder="1" applyAlignment="1" applyProtection="1">
      <alignment horizontal="center"/>
      <protection locked="0"/>
    </xf>
    <xf numFmtId="166" fontId="10" fillId="2" borderId="60" xfId="15" applyNumberFormat="1" applyFont="1" applyFill="1" applyBorder="1" applyAlignment="1" applyProtection="1">
      <alignment horizontal="center"/>
      <protection locked="0"/>
    </xf>
    <xf numFmtId="166" fontId="10" fillId="2" borderId="61" xfId="15" applyNumberFormat="1" applyFont="1" applyFill="1" applyBorder="1" applyAlignment="1" applyProtection="1">
      <alignment horizontal="center"/>
      <protection locked="0"/>
    </xf>
    <xf numFmtId="166" fontId="10" fillId="0" borderId="29" xfId="15" applyNumberFormat="1" applyFont="1" applyFill="1" applyBorder="1" applyAlignment="1" applyProtection="1">
      <alignment horizontal="center"/>
      <protection locked="0"/>
    </xf>
    <xf numFmtId="166" fontId="10" fillId="0" borderId="10" xfId="15" applyNumberFormat="1" applyFont="1" applyFill="1" applyBorder="1" applyAlignment="1" applyProtection="1">
      <alignment horizontal="center"/>
      <protection locked="0"/>
    </xf>
    <xf numFmtId="166" fontId="10" fillId="0" borderId="11" xfId="15" applyNumberFormat="1" applyFont="1" applyFill="1" applyBorder="1" applyAlignment="1" applyProtection="1">
      <alignment horizontal="center"/>
      <protection locked="0"/>
    </xf>
    <xf numFmtId="166" fontId="10" fillId="0" borderId="62" xfId="15" applyNumberFormat="1" applyFont="1" applyFill="1" applyBorder="1" applyAlignment="1" applyProtection="1">
      <alignment horizontal="center" vertical="center" wrapText="1"/>
      <protection locked="0"/>
    </xf>
    <xf numFmtId="166" fontId="10" fillId="0" borderId="64" xfId="15" applyNumberFormat="1" applyFont="1" applyFill="1" applyBorder="1" applyAlignment="1" applyProtection="1">
      <alignment horizontal="center" vertical="center" wrapText="1"/>
      <protection locked="0"/>
    </xf>
    <xf numFmtId="0" fontId="9" fillId="0" borderId="63" xfId="0" applyFont="1" applyBorder="1" applyAlignment="1">
      <alignment horizontal="center" vertical="center" wrapText="1"/>
    </xf>
    <xf numFmtId="0" fontId="9" fillId="0" borderId="65" xfId="0" applyFont="1" applyBorder="1" applyAlignment="1">
      <alignment horizontal="center" vertical="center" wrapText="1"/>
    </xf>
    <xf numFmtId="0" fontId="9" fillId="0" borderId="67" xfId="0" applyFont="1" applyBorder="1" applyAlignment="1">
      <alignment horizontal="center"/>
    </xf>
    <xf numFmtId="0" fontId="9" fillId="0" borderId="25" xfId="0" applyFont="1" applyBorder="1" applyAlignment="1">
      <alignment horizontal="center"/>
    </xf>
    <xf numFmtId="0" fontId="33" fillId="0" borderId="18" xfId="0" applyFont="1" applyBorder="1" applyAlignment="1">
      <alignment horizontal="center" wrapText="1"/>
    </xf>
    <xf numFmtId="0" fontId="33" fillId="0" borderId="20" xfId="0" applyFont="1" applyBorder="1" applyAlignment="1">
      <alignment horizontal="center" wrapText="1"/>
    </xf>
    <xf numFmtId="0" fontId="33" fillId="0" borderId="59" xfId="0" applyFont="1" applyBorder="1" applyAlignment="1">
      <alignment horizontal="center" vertical="center" wrapText="1"/>
    </xf>
    <xf numFmtId="0" fontId="33" fillId="0" borderId="41" xfId="0" applyFont="1" applyBorder="1" applyAlignment="1">
      <alignment horizontal="center" vertical="center" wrapText="1"/>
    </xf>
    <xf numFmtId="0" fontId="61" fillId="0" borderId="55" xfId="0" applyFont="1" applyBorder="1" applyAlignment="1">
      <alignment horizontal="left" vertical="center"/>
    </xf>
    <xf numFmtId="0" fontId="61" fillId="0" borderId="56" xfId="0" applyFont="1" applyBorder="1" applyAlignment="1">
      <alignment horizontal="left" vertical="center"/>
    </xf>
    <xf numFmtId="0" fontId="33" fillId="0" borderId="56" xfId="0" applyFont="1" applyBorder="1" applyAlignment="1">
      <alignment horizontal="center" vertical="center" wrapText="1"/>
    </xf>
    <xf numFmtId="0" fontId="33" fillId="0" borderId="68" xfId="0" applyFont="1" applyBorder="1" applyAlignment="1">
      <alignment horizontal="center" vertical="center" wrapText="1"/>
    </xf>
    <xf numFmtId="166" fontId="33" fillId="0" borderId="43" xfId="1" applyNumberFormat="1" applyFont="1" applyFill="1" applyBorder="1" applyAlignment="1">
      <alignment horizontal="center" vertical="center" wrapText="1"/>
    </xf>
    <xf numFmtId="166" fontId="33" fillId="0" borderId="56" xfId="1" applyNumberFormat="1" applyFont="1" applyFill="1" applyBorder="1" applyAlignment="1">
      <alignment horizontal="center" vertical="center" wrapText="1"/>
    </xf>
    <xf numFmtId="166" fontId="33" fillId="0" borderId="68" xfId="1" applyNumberFormat="1" applyFont="1" applyFill="1" applyBorder="1" applyAlignment="1">
      <alignment horizontal="center" vertical="center" wrapText="1"/>
    </xf>
    <xf numFmtId="0" fontId="33" fillId="0" borderId="10" xfId="0" applyFont="1" applyBorder="1" applyAlignment="1">
      <alignment horizontal="center"/>
    </xf>
    <xf numFmtId="0" fontId="33" fillId="0" borderId="11" xfId="0" applyFont="1" applyBorder="1" applyAlignment="1">
      <alignment horizontal="center" vertical="center" wrapText="1"/>
    </xf>
    <xf numFmtId="0" fontId="33" fillId="0" borderId="13" xfId="0" applyFont="1" applyBorder="1" applyAlignment="1">
      <alignment horizontal="center" vertical="center" wrapText="1"/>
    </xf>
    <xf numFmtId="0" fontId="74" fillId="0" borderId="79" xfId="0" applyFont="1" applyBorder="1" applyAlignment="1">
      <alignment horizontal="left" vertical="center" wrapText="1"/>
    </xf>
    <xf numFmtId="0" fontId="74" fillId="0" borderId="80" xfId="0" applyFont="1" applyBorder="1" applyAlignment="1">
      <alignment horizontal="left" vertical="center" wrapText="1"/>
    </xf>
    <xf numFmtId="0" fontId="74" fillId="0" borderId="81" xfId="0" applyFont="1" applyBorder="1" applyAlignment="1">
      <alignment horizontal="left" vertical="center" wrapText="1"/>
    </xf>
    <xf numFmtId="0" fontId="74" fillId="0" borderId="82" xfId="0" applyFont="1" applyBorder="1" applyAlignment="1">
      <alignment horizontal="left" vertical="center" wrapText="1"/>
    </xf>
    <xf numFmtId="0" fontId="74" fillId="0" borderId="84" xfId="0" applyFont="1" applyBorder="1" applyAlignment="1">
      <alignment horizontal="left" vertical="center" wrapText="1"/>
    </xf>
    <xf numFmtId="0" fontId="74" fillId="0" borderId="85" xfId="0" applyFont="1" applyBorder="1" applyAlignment="1">
      <alignment horizontal="left" vertical="center" wrapText="1"/>
    </xf>
    <xf numFmtId="0" fontId="75" fillId="0" borderId="3" xfId="0" applyFont="1" applyBorder="1" applyAlignment="1">
      <alignment horizontal="center" vertical="center" wrapText="1"/>
    </xf>
    <xf numFmtId="0" fontId="75" fillId="0" borderId="4" xfId="0" applyFont="1" applyBorder="1" applyAlignment="1">
      <alignment horizontal="center" vertical="center" wrapText="1"/>
    </xf>
    <xf numFmtId="0" fontId="75" fillId="0" borderId="67" xfId="0" applyFont="1" applyBorder="1" applyAlignment="1">
      <alignment horizontal="center" vertical="center" wrapText="1"/>
    </xf>
    <xf numFmtId="0" fontId="75" fillId="0" borderId="71" xfId="0" applyFont="1" applyBorder="1" applyAlignment="1">
      <alignment horizontal="center" vertical="center" wrapText="1"/>
    </xf>
    <xf numFmtId="0" fontId="75" fillId="0" borderId="83" xfId="0" applyFont="1" applyBorder="1" applyAlignment="1">
      <alignment horizontal="center" vertical="center" wrapText="1"/>
    </xf>
    <xf numFmtId="0" fontId="75" fillId="0" borderId="25" xfId="0" applyFont="1" applyBorder="1" applyAlignment="1">
      <alignment horizontal="center" vertical="center" wrapText="1"/>
    </xf>
    <xf numFmtId="0" fontId="71" fillId="0" borderId="1" xfId="0" applyFont="1" applyBorder="1" applyAlignment="1">
      <alignment horizontal="center" vertical="center" wrapText="1"/>
    </xf>
    <xf numFmtId="0" fontId="71" fillId="0" borderId="2" xfId="0" applyFont="1" applyBorder="1" applyAlignment="1">
      <alignment horizontal="center" vertical="center" wrapText="1"/>
    </xf>
    <xf numFmtId="0" fontId="71" fillId="0" borderId="17" xfId="0" applyFont="1" applyBorder="1" applyAlignment="1">
      <alignment horizontal="center" vertical="center" wrapText="1"/>
    </xf>
    <xf numFmtId="166" fontId="71" fillId="0" borderId="1" xfId="1" applyNumberFormat="1" applyFont="1" applyBorder="1" applyAlignment="1">
      <alignment horizontal="center" vertical="center" wrapText="1"/>
    </xf>
    <xf numFmtId="166" fontId="71" fillId="0" borderId="2" xfId="1" applyNumberFormat="1" applyFont="1" applyBorder="1" applyAlignment="1">
      <alignment horizontal="center" vertical="center" wrapText="1"/>
    </xf>
    <xf numFmtId="166" fontId="71" fillId="0" borderId="17" xfId="1" applyNumberFormat="1" applyFont="1" applyBorder="1" applyAlignment="1">
      <alignment horizontal="center" vertical="center" wrapText="1"/>
    </xf>
    <xf numFmtId="0" fontId="79" fillId="0" borderId="1" xfId="0" applyFont="1" applyBorder="1" applyAlignment="1">
      <alignment horizontal="center" vertical="center"/>
    </xf>
    <xf numFmtId="0" fontId="79" fillId="0" borderId="3" xfId="0" applyFont="1" applyBorder="1" applyAlignment="1">
      <alignment horizontal="center" vertical="center"/>
    </xf>
    <xf numFmtId="0" fontId="79" fillId="0" borderId="67" xfId="0" applyFont="1" applyBorder="1" applyAlignment="1">
      <alignment horizontal="center" vertical="center"/>
    </xf>
    <xf numFmtId="0" fontId="79" fillId="0" borderId="71" xfId="0" applyFont="1" applyBorder="1" applyAlignment="1">
      <alignment horizontal="center" vertical="center"/>
    </xf>
    <xf numFmtId="0" fontId="79" fillId="0" borderId="25" xfId="0" applyFont="1" applyBorder="1" applyAlignment="1">
      <alignment horizontal="center" vertical="center"/>
    </xf>
    <xf numFmtId="0" fontId="75" fillId="0" borderId="1" xfId="0" applyFont="1" applyBorder="1" applyAlignment="1">
      <alignment horizontal="center" vertical="center" wrapText="1"/>
    </xf>
    <xf numFmtId="0" fontId="71" fillId="0" borderId="20" xfId="0" applyFont="1" applyBorder="1" applyAlignment="1">
      <alignment horizontal="center" vertical="center" wrapText="1"/>
    </xf>
    <xf numFmtId="0" fontId="74" fillId="0" borderId="3" xfId="0" applyFont="1" applyBorder="1" applyAlignment="1">
      <alignment horizontal="center" vertical="center" wrapText="1"/>
    </xf>
    <xf numFmtId="0" fontId="74" fillId="0" borderId="67" xfId="0" applyFont="1" applyBorder="1" applyAlignment="1">
      <alignment horizontal="center" vertical="center" wrapText="1"/>
    </xf>
    <xf numFmtId="0" fontId="74" fillId="0" borderId="34" xfId="0" applyFont="1" applyBorder="1" applyAlignment="1">
      <alignment horizontal="center" vertical="center" wrapText="1"/>
    </xf>
    <xf numFmtId="0" fontId="74" fillId="0" borderId="24" xfId="0" applyFont="1" applyBorder="1" applyAlignment="1">
      <alignment horizontal="center" vertical="center" wrapText="1"/>
    </xf>
    <xf numFmtId="0" fontId="74" fillId="0" borderId="71" xfId="0" applyFont="1" applyBorder="1" applyAlignment="1">
      <alignment horizontal="center" vertical="center" wrapText="1"/>
    </xf>
    <xf numFmtId="0" fontId="74" fillId="0" borderId="25" xfId="0" applyFont="1" applyBorder="1" applyAlignment="1">
      <alignment horizontal="center" vertical="center" wrapText="1"/>
    </xf>
    <xf numFmtId="0" fontId="71" fillId="0" borderId="18" xfId="0" applyFont="1" applyBorder="1" applyAlignment="1">
      <alignment horizontal="center" vertical="center" wrapText="1"/>
    </xf>
    <xf numFmtId="0" fontId="71" fillId="0" borderId="1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17" xfId="0" applyFont="1" applyBorder="1" applyAlignment="1">
      <alignment horizontal="center" vertical="center" wrapText="1"/>
    </xf>
    <xf numFmtId="0" fontId="71" fillId="0" borderId="35" xfId="0" applyFont="1" applyBorder="1" applyAlignment="1">
      <alignment horizontal="center" vertical="center" wrapText="1"/>
    </xf>
    <xf numFmtId="0" fontId="71" fillId="0" borderId="25" xfId="0" applyFont="1" applyBorder="1" applyAlignment="1">
      <alignment horizontal="center" vertical="center" wrapText="1"/>
    </xf>
    <xf numFmtId="0" fontId="74" fillId="0" borderId="55" xfId="0" applyFont="1" applyBorder="1" applyAlignment="1">
      <alignment horizontal="left" vertical="top" wrapText="1"/>
    </xf>
    <xf numFmtId="0" fontId="74" fillId="0" borderId="68" xfId="0" applyFont="1" applyBorder="1" applyAlignment="1">
      <alignment horizontal="left" vertical="top" wrapText="1"/>
    </xf>
    <xf numFmtId="0" fontId="74" fillId="0" borderId="58" xfId="0" applyFont="1" applyBorder="1" applyAlignment="1">
      <alignment horizontal="left" vertical="top" wrapText="1"/>
    </xf>
    <xf numFmtId="0" fontId="74" fillId="0" borderId="12" xfId="0" applyFont="1" applyBorder="1" applyAlignment="1">
      <alignment horizontal="left" vertical="top" wrapText="1"/>
    </xf>
    <xf numFmtId="0" fontId="74" fillId="0" borderId="78" xfId="0" applyFont="1" applyBorder="1" applyAlignment="1">
      <alignment horizontal="left" vertical="top" wrapText="1"/>
    </xf>
    <xf numFmtId="0" fontId="74" fillId="0" borderId="86" xfId="0" applyFont="1" applyBorder="1" applyAlignment="1">
      <alignment horizontal="left" vertical="top" wrapText="1"/>
    </xf>
    <xf numFmtId="0" fontId="71" fillId="0" borderId="38" xfId="0" applyFont="1" applyBorder="1" applyAlignment="1">
      <alignment horizontal="center" vertical="center" wrapText="1"/>
    </xf>
    <xf numFmtId="0" fontId="71" fillId="0" borderId="60" xfId="0" applyFont="1" applyBorder="1" applyAlignment="1">
      <alignment horizontal="center" vertical="center" wrapText="1"/>
    </xf>
    <xf numFmtId="0" fontId="71" fillId="0" borderId="61" xfId="0" applyFont="1" applyBorder="1" applyAlignment="1">
      <alignment horizontal="center" vertical="center" wrapText="1"/>
    </xf>
    <xf numFmtId="0" fontId="74" fillId="0" borderId="14" xfId="0" applyFont="1" applyBorder="1" applyAlignment="1">
      <alignment horizontal="center" vertical="center" wrapText="1"/>
    </xf>
    <xf numFmtId="0" fontId="74" fillId="0" borderId="70" xfId="0" applyFont="1" applyBorder="1" applyAlignment="1">
      <alignment horizontal="center" vertical="center" wrapText="1"/>
    </xf>
    <xf numFmtId="0" fontId="71" fillId="0" borderId="41" xfId="0" applyFont="1" applyBorder="1" applyAlignment="1">
      <alignment horizontal="center" vertical="center" wrapText="1"/>
    </xf>
    <xf numFmtId="0" fontId="71" fillId="0" borderId="3" xfId="0" applyFont="1" applyBorder="1" applyAlignment="1">
      <alignment horizontal="center" vertical="top" wrapText="1"/>
    </xf>
    <xf numFmtId="0" fontId="71" fillId="0" borderId="4" xfId="0" applyFont="1" applyBorder="1" applyAlignment="1">
      <alignment horizontal="center" vertical="top" wrapText="1"/>
    </xf>
    <xf numFmtId="0" fontId="71" fillId="0" borderId="19" xfId="0" applyFont="1" applyBorder="1" applyAlignment="1">
      <alignment horizontal="center" vertical="top" wrapText="1"/>
    </xf>
    <xf numFmtId="0" fontId="71" fillId="0" borderId="20" xfId="0" applyFont="1" applyBorder="1" applyAlignment="1">
      <alignment horizontal="center" vertical="top" wrapText="1"/>
    </xf>
    <xf numFmtId="0" fontId="81" fillId="0" borderId="87" xfId="0" applyFont="1" applyBorder="1" applyAlignment="1">
      <alignment horizontal="left" vertical="top" wrapText="1"/>
    </xf>
    <xf numFmtId="0" fontId="81" fillId="0" borderId="88" xfId="0" applyFont="1" applyBorder="1" applyAlignment="1">
      <alignment horizontal="left" vertical="top" wrapText="1"/>
    </xf>
    <xf numFmtId="0" fontId="76" fillId="0" borderId="1" xfId="0" applyFont="1" applyBorder="1" applyAlignment="1">
      <alignment horizontal="center" vertical="center" wrapText="1"/>
    </xf>
    <xf numFmtId="0" fontId="78" fillId="0" borderId="3" xfId="0" applyFont="1" applyBorder="1" applyAlignment="1">
      <alignment horizontal="center" vertical="center"/>
    </xf>
    <xf numFmtId="0" fontId="78" fillId="0" borderId="67" xfId="0" applyFont="1" applyBorder="1" applyAlignment="1">
      <alignment horizontal="center" vertical="center"/>
    </xf>
    <xf numFmtId="0" fontId="78" fillId="0" borderId="71" xfId="0" applyFont="1" applyBorder="1" applyAlignment="1">
      <alignment horizontal="center" vertical="center"/>
    </xf>
    <xf numFmtId="0" fontId="78" fillId="0" borderId="25" xfId="0" applyFont="1" applyBorder="1" applyAlignment="1">
      <alignment horizontal="center" vertical="center"/>
    </xf>
    <xf numFmtId="0" fontId="76" fillId="0" borderId="2" xfId="0" applyFont="1" applyBorder="1" applyAlignment="1">
      <alignment horizontal="center" vertical="center" wrapText="1"/>
    </xf>
    <xf numFmtId="172" fontId="6" fillId="0" borderId="0" xfId="1" applyNumberFormat="1" applyFont="1"/>
    <xf numFmtId="9" fontId="76" fillId="0" borderId="1" xfId="2" applyFont="1" applyBorder="1"/>
    <xf numFmtId="9" fontId="76" fillId="0" borderId="2" xfId="2" applyFont="1" applyBorder="1"/>
  </cellXfs>
  <cellStyles count="20">
    <cellStyle name="=C:\WINNT35\SYSTEM32\COMMAND.COM" xfId="19" xr:uid="{50A0B6AD-1BFC-4487-92DF-9B4972029245}"/>
    <cellStyle name="1Normal 2" xfId="6" xr:uid="{FFA3C233-21E5-4BE9-9DF7-5C102D69B384}"/>
    <cellStyle name="Comma" xfId="1" builtinId="3"/>
    <cellStyle name="Comma 2" xfId="15" xr:uid="{CF1BA17D-0B70-4DD9-9135-5811EF1FEB22}"/>
    <cellStyle name="Comma 3" xfId="10" xr:uid="{2A6DBF80-3A8F-4494-8DF4-9815782FDE1C}"/>
    <cellStyle name="Hyperlink" xfId="3" builtinId="8"/>
    <cellStyle name="Normal" xfId="0" builtinId="0"/>
    <cellStyle name="Normal 121 2" xfId="12" xr:uid="{066CB137-9FA8-49EA-B45E-6B2DEEF05861}"/>
    <cellStyle name="Normal 122" xfId="4" xr:uid="{807B1C47-95AC-4A86-8552-CAEA289B1263}"/>
    <cellStyle name="Normal 123" xfId="7" xr:uid="{9B2C7DCE-9AE7-4812-9AFD-D5FD8C30D340}"/>
    <cellStyle name="Normal 2" xfId="5" xr:uid="{340C9F22-6788-433F-9D52-16A7223EFF78}"/>
    <cellStyle name="Normal 2 2" xfId="13" xr:uid="{33B6EF28-E94A-4CA4-9840-3EB6C7FB64B3}"/>
    <cellStyle name="Normal 4" xfId="11" xr:uid="{C7A0DBE6-E2E4-4CC3-966C-2E701B53F4DC}"/>
    <cellStyle name="Normal 4 15" xfId="16" xr:uid="{16411F83-B8C8-4DE5-A849-BBE8C54E5C96}"/>
    <cellStyle name="Normal 4 16" xfId="17" xr:uid="{5A2B8E30-42FA-4F43-BAEA-0FA7FE40BEAF}"/>
    <cellStyle name="Normal_Capital &amp; RWA N" xfId="8" xr:uid="{CCF978FE-7762-410E-ABD0-CCC2C6BE12D1}"/>
    <cellStyle name="Normal_Capital &amp; RWA N 2" xfId="14" xr:uid="{3C12066D-8052-408C-94E7-1A4A6302ACE7}"/>
    <cellStyle name="Normal_Casestdy draft" xfId="18" xr:uid="{9341DF1E-1011-4E24-8663-837BD0F91E75}"/>
    <cellStyle name="Normal_Casestdy draft 2" xfId="9" xr:uid="{AA2FCD79-DA19-4D13-87E7-D6070814DBE0}"/>
    <cellStyle name="Percent" xfId="2" builtinId="5"/>
  </cellStyles>
  <dxfs count="2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2" name="Straight Connector 1">
          <a:extLst>
            <a:ext uri="{FF2B5EF4-FFF2-40B4-BE49-F238E27FC236}">
              <a16:creationId xmlns:a16="http://schemas.microsoft.com/office/drawing/2014/main" id="{76D94544-E951-4318-8117-DB31B464FD56}"/>
            </a:ext>
          </a:extLst>
        </xdr:cNvPr>
        <xdr:cNvCxnSpPr/>
      </xdr:nvCxnSpPr>
      <xdr:spPr>
        <a:xfrm>
          <a:off x="736600" y="977900"/>
          <a:ext cx="6324600" cy="16414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1FC5A-01F6-4CFC-9BDE-BB8A90EE7807}">
  <sheetPr codeName="Sheet2">
    <tabColor theme="0" tint="-4.9989318521683403E-2"/>
  </sheetPr>
  <dimension ref="A1:C38"/>
  <sheetViews>
    <sheetView tabSelected="1" zoomScale="80" zoomScaleNormal="80" workbookViewId="0">
      <selection activeCell="B3" sqref="B3"/>
    </sheetView>
  </sheetViews>
  <sheetFormatPr defaultColWidth="9.1796875" defaultRowHeight="14" x14ac:dyDescent="0.3"/>
  <cols>
    <col min="1" max="1" width="10.1796875" style="19" customWidth="1"/>
    <col min="2" max="2" width="138.36328125" style="3" bestFit="1" customWidth="1"/>
    <col min="3" max="3" width="39.453125" style="3" customWidth="1"/>
    <col min="4" max="6" width="9.1796875" style="3"/>
    <col min="7" max="7" width="25" style="3" customWidth="1"/>
    <col min="8" max="16384" width="9.1796875" style="3"/>
  </cols>
  <sheetData>
    <row r="1" spans="1:3" x14ac:dyDescent="0.3">
      <c r="A1" s="1"/>
      <c r="B1" s="2" t="s">
        <v>0</v>
      </c>
      <c r="C1" s="1"/>
    </row>
    <row r="2" spans="1:3" x14ac:dyDescent="0.3">
      <c r="A2" s="4">
        <v>1</v>
      </c>
      <c r="B2" s="5" t="s">
        <v>1</v>
      </c>
      <c r="C2" s="6" t="s">
        <v>2</v>
      </c>
    </row>
    <row r="3" spans="1:3" x14ac:dyDescent="0.3">
      <c r="A3" s="4">
        <v>2</v>
      </c>
      <c r="B3" s="7" t="s">
        <v>3</v>
      </c>
      <c r="C3" s="6" t="s">
        <v>4</v>
      </c>
    </row>
    <row r="4" spans="1:3" x14ac:dyDescent="0.3">
      <c r="A4" s="4">
        <v>3</v>
      </c>
      <c r="B4" s="8" t="s">
        <v>5</v>
      </c>
      <c r="C4" s="6" t="s">
        <v>6</v>
      </c>
    </row>
    <row r="5" spans="1:3" x14ac:dyDescent="0.3">
      <c r="A5" s="9">
        <v>4</v>
      </c>
      <c r="B5" s="10" t="s">
        <v>7</v>
      </c>
      <c r="C5" s="6" t="s">
        <v>8</v>
      </c>
    </row>
    <row r="6" spans="1:3" s="11" customFormat="1" ht="45.75" customHeight="1" x14ac:dyDescent="0.3">
      <c r="A6" s="645" t="s">
        <v>9</v>
      </c>
      <c r="B6" s="646"/>
      <c r="C6" s="646"/>
    </row>
    <row r="7" spans="1:3" x14ac:dyDescent="0.3">
      <c r="A7" s="12" t="s">
        <v>10</v>
      </c>
      <c r="B7" s="2" t="s">
        <v>11</v>
      </c>
    </row>
    <row r="8" spans="1:3" x14ac:dyDescent="0.3">
      <c r="A8" s="1">
        <v>1</v>
      </c>
      <c r="B8" s="13" t="s">
        <v>12</v>
      </c>
    </row>
    <row r="9" spans="1:3" x14ac:dyDescent="0.3">
      <c r="A9" s="1">
        <v>2</v>
      </c>
      <c r="B9" s="14" t="s">
        <v>13</v>
      </c>
    </row>
    <row r="10" spans="1:3" x14ac:dyDescent="0.3">
      <c r="A10" s="1">
        <v>3</v>
      </c>
      <c r="B10" s="14" t="s">
        <v>14</v>
      </c>
    </row>
    <row r="11" spans="1:3" x14ac:dyDescent="0.3">
      <c r="A11" s="1">
        <v>4</v>
      </c>
      <c r="B11" s="14" t="s">
        <v>15</v>
      </c>
    </row>
    <row r="12" spans="1:3" x14ac:dyDescent="0.3">
      <c r="A12" s="1">
        <v>5</v>
      </c>
      <c r="B12" s="14" t="s">
        <v>16</v>
      </c>
    </row>
    <row r="13" spans="1:3" x14ac:dyDescent="0.3">
      <c r="A13" s="1">
        <v>6</v>
      </c>
      <c r="B13" s="15" t="s">
        <v>17</v>
      </c>
    </row>
    <row r="14" spans="1:3" x14ac:dyDescent="0.3">
      <c r="A14" s="1">
        <v>7</v>
      </c>
      <c r="B14" s="14" t="s">
        <v>18</v>
      </c>
    </row>
    <row r="15" spans="1:3" x14ac:dyDescent="0.3">
      <c r="A15" s="1">
        <v>8</v>
      </c>
      <c r="B15" s="14" t="s">
        <v>19</v>
      </c>
    </row>
    <row r="16" spans="1:3" x14ac:dyDescent="0.3">
      <c r="A16" s="1">
        <v>9</v>
      </c>
      <c r="B16" s="14" t="s">
        <v>20</v>
      </c>
    </row>
    <row r="17" spans="1:2" x14ac:dyDescent="0.3">
      <c r="A17" s="16" t="s">
        <v>21</v>
      </c>
      <c r="B17" s="14" t="s">
        <v>22</v>
      </c>
    </row>
    <row r="18" spans="1:2" x14ac:dyDescent="0.3">
      <c r="A18" s="16" t="s">
        <v>23</v>
      </c>
      <c r="B18" s="14" t="s">
        <v>24</v>
      </c>
    </row>
    <row r="19" spans="1:2" x14ac:dyDescent="0.3">
      <c r="A19" s="16" t="s">
        <v>25</v>
      </c>
      <c r="B19" s="14" t="s">
        <v>26</v>
      </c>
    </row>
    <row r="20" spans="1:2" x14ac:dyDescent="0.3">
      <c r="A20" s="1">
        <v>10</v>
      </c>
      <c r="B20" s="14" t="s">
        <v>27</v>
      </c>
    </row>
    <row r="21" spans="1:2" x14ac:dyDescent="0.3">
      <c r="A21" s="1">
        <v>11</v>
      </c>
      <c r="B21" s="15" t="s">
        <v>28</v>
      </c>
    </row>
    <row r="22" spans="1:2" x14ac:dyDescent="0.3">
      <c r="A22" s="1">
        <v>12</v>
      </c>
      <c r="B22" s="15" t="s">
        <v>29</v>
      </c>
    </row>
    <row r="23" spans="1:2" x14ac:dyDescent="0.3">
      <c r="A23" s="1">
        <v>13</v>
      </c>
      <c r="B23" s="17" t="s">
        <v>30</v>
      </c>
    </row>
    <row r="24" spans="1:2" x14ac:dyDescent="0.3">
      <c r="A24" s="1">
        <v>14</v>
      </c>
      <c r="B24" s="18" t="s">
        <v>31</v>
      </c>
    </row>
    <row r="25" spans="1:2" x14ac:dyDescent="0.3">
      <c r="A25" s="1">
        <v>15</v>
      </c>
      <c r="B25" s="15" t="s">
        <v>32</v>
      </c>
    </row>
    <row r="26" spans="1:2" x14ac:dyDescent="0.3">
      <c r="A26" s="1">
        <v>15.1</v>
      </c>
      <c r="B26" s="14" t="s">
        <v>33</v>
      </c>
    </row>
    <row r="27" spans="1:2" x14ac:dyDescent="0.3">
      <c r="A27" s="1">
        <v>15.2</v>
      </c>
      <c r="B27" s="14" t="s">
        <v>34</v>
      </c>
    </row>
    <row r="28" spans="1:2" x14ac:dyDescent="0.3">
      <c r="A28" s="1">
        <v>16</v>
      </c>
      <c r="B28" s="14" t="s">
        <v>35</v>
      </c>
    </row>
    <row r="29" spans="1:2" x14ac:dyDescent="0.3">
      <c r="A29" s="1">
        <v>17</v>
      </c>
      <c r="B29" s="14" t="s">
        <v>36</v>
      </c>
    </row>
    <row r="30" spans="1:2" x14ac:dyDescent="0.3">
      <c r="A30" s="1">
        <v>18</v>
      </c>
      <c r="B30" s="14" t="s">
        <v>37</v>
      </c>
    </row>
    <row r="31" spans="1:2" x14ac:dyDescent="0.3">
      <c r="A31" s="1">
        <v>19</v>
      </c>
      <c r="B31" s="14" t="s">
        <v>38</v>
      </c>
    </row>
    <row r="32" spans="1:2" x14ac:dyDescent="0.3">
      <c r="A32" s="1">
        <v>20</v>
      </c>
      <c r="B32" s="18" t="s">
        <v>39</v>
      </c>
    </row>
    <row r="33" spans="1:2" x14ac:dyDescent="0.3">
      <c r="A33" s="1">
        <v>21</v>
      </c>
      <c r="B33" s="14" t="s">
        <v>40</v>
      </c>
    </row>
    <row r="34" spans="1:2" x14ac:dyDescent="0.3">
      <c r="A34" s="1">
        <v>22</v>
      </c>
      <c r="B34" s="14" t="s">
        <v>41</v>
      </c>
    </row>
    <row r="35" spans="1:2" x14ac:dyDescent="0.3">
      <c r="A35" s="1">
        <v>23</v>
      </c>
      <c r="B35" s="14" t="s">
        <v>42</v>
      </c>
    </row>
    <row r="36" spans="1:2" x14ac:dyDescent="0.3">
      <c r="A36" s="1">
        <v>24</v>
      </c>
      <c r="B36" s="14" t="s">
        <v>43</v>
      </c>
    </row>
    <row r="37" spans="1:2" x14ac:dyDescent="0.3">
      <c r="A37" s="1">
        <v>25</v>
      </c>
      <c r="B37" s="14" t="s">
        <v>44</v>
      </c>
    </row>
    <row r="38" spans="1:2" x14ac:dyDescent="0.3">
      <c r="A38" s="1">
        <v>26</v>
      </c>
      <c r="B38" s="14" t="s">
        <v>45</v>
      </c>
    </row>
  </sheetData>
  <mergeCells count="1">
    <mergeCell ref="A6:C6"/>
  </mergeCells>
  <hyperlinks>
    <hyperlink ref="B9" location="'2. SOFP'!A1" display="Balance Sheet" xr:uid="{A3DD6753-243E-4827-9FEC-6705632F9EC5}"/>
    <hyperlink ref="B12" location="'5. RWA '!A1" display="Risk-Weighted Assets (RWA)" xr:uid="{732AE19E-350B-4075-9CBA-C2C10CFE1E1C}"/>
    <hyperlink ref="B8" location="'1. key ratios '!A1" display="Key ratios" xr:uid="{B1A91246-010A-4CF9-90B2-78BBC29C1774}"/>
    <hyperlink ref="B10" location="'3. SOPL'!A1" display="Income statement" xr:uid="{15D547BC-06A2-4714-9496-01B098CE08F8}"/>
    <hyperlink ref="B11" location="'4. Off-Balance'!A1" display="Off-balance sheet" xr:uid="{70BE3979-0AFE-4089-9DA0-2E24C3F49B8A}"/>
    <hyperlink ref="B13" location="'6. Administrators-shareholders'!A1" display="Info about supervisory board, senior management and shareholders" xr:uid="{DB2B01DC-A839-4AC5-9C1E-9076EFD2A1AE}"/>
    <hyperlink ref="B14" location="'7. LI1 '!A1" display="Linkages between financial statements and regulatory exposures" xr:uid="{365E03E0-455A-48F0-876D-1405738699C3}"/>
    <hyperlink ref="B15" location="'8. LI2'!A1" display="Differences between carrying values per standardized balance sheet used for regulatory reporting purposes and the exposure amounts used for capital adequacy calculation" xr:uid="{4E31715E-A786-4563-9E5C-0D7AB0C6C24E}"/>
    <hyperlink ref="B16" location="'9.Capital'!A1" display="Regulatory Capital" xr:uid="{1C0FCDCA-0379-42AA-95AF-4502089D1CD5}"/>
    <hyperlink ref="B20" location="'10. CC2'!A1" display="Reconciliation of regulatory capital to balance sheet " xr:uid="{F9483D60-E9DB-4070-945C-19219E86707A}"/>
    <hyperlink ref="B21" location="'11. CRWA '!A1" display="Credit risk weighted risk exposures" xr:uid="{9BB69AA4-D251-44CE-B7FD-B8522215D1B2}"/>
    <hyperlink ref="B22" location="'12. CRM'!A1" display="Credit risk mitigation" xr:uid="{D1F23BEA-F797-455B-BBCE-C1CC7631EAF5}"/>
    <hyperlink ref="B23" location="'13. CRME '!A1" display="Standardized approach: Credit risk, effect of credit risk mitigation" xr:uid="{0F89030B-2BBC-4FBC-BF33-09B151A4520F}"/>
    <hyperlink ref="B25" location="'15. CCR '!A1" display="Counterparty credit risk" xr:uid="{FE96BB20-36FD-462D-BB3D-5085D4E7918D}"/>
    <hyperlink ref="B24" location="'14. LCR'!A1" display="Liquidity Coverage Ratio" xr:uid="{56B7E623-D031-4646-83D5-A41BB69348D4}"/>
    <hyperlink ref="B17" location="'9.1. Capital Requirements'!A1" display="Capital Adequacy Requirements" xr:uid="{627A6D60-B41F-4EF7-B60C-110169112392}"/>
    <hyperlink ref="B26" location="'15.1 LR'!A1" display="Leverage Ratio" xr:uid="{5BEEF5C7-8B8A-4896-8D0F-AFF943194753}"/>
    <hyperlink ref="B28" location="'16. NSFR'!A1" display="Net Stable Funding Ratio" xr:uid="{460FBEFB-8582-4368-AC9A-509F8617DA4C}"/>
    <hyperlink ref="B29" location="' 17. Residual Maturity'!A1" display="Exposures distributed by residual maturity and Risk Classes" xr:uid="{6AD6D454-08F2-45CF-8512-B5E5B45B5210}"/>
    <hyperlink ref="B30" location="'18. Assets by Exposure classes'!A1" display="Gross carrying value, book value, reserves, write-offs and reserve charges by risk classes" xr:uid="{5B21AAFF-2AE8-46EC-9858-CDE037B1DA7F}"/>
    <hyperlink ref="B31" location="'19. Assets by Risk Sectors'!A1" display="Gross carrying value, book value, reserves, write-offs and reserve charges by Sectors of income source" xr:uid="{E2DFABD7-852F-449D-82AC-A840EC7507EB}"/>
    <hyperlink ref="B33" location="'21. NPL'!A1" display="Changes in the stock of non-performing loans" xr:uid="{271E17AF-3903-4B24-A25F-E8DB060125DD}"/>
    <hyperlink ref="B34" location="'22. Quality'!A1" display="Distribution of loans, Debt securities  and Off-balance-sheet items according to  Risk classification and Past due days" xr:uid="{B793463D-73C7-41CA-A5CD-4242C79D65C1}"/>
    <hyperlink ref="B35" location="'23. LTV'!A1" display="Loans Distributed according to LTV ratio, Loan reserves, Value of collateral for loans and loans secured by guarantees according to Risk classification and past due days" xr:uid="{C185756F-8B54-48DD-83C2-09C77D7B6A76}"/>
    <hyperlink ref="B36" location="'24. Risk Sector'!A1" display="Loans and reserves on loans distributed according to Sectors of income source and risk classification" xr:uid="{858192D0-4C87-4F98-AF93-B7C11DD66BF5}"/>
    <hyperlink ref="B37" location="'25. Collateral'!A1" display="Loans, corporate debt securities and Off-balance-sheet items distributed by type of collateral" xr:uid="{93BD863B-06D6-49EC-8500-DC58A11754E1}"/>
    <hyperlink ref="B32" location="'20. Reserves'!A1" display="Change in reserve for loans and Corporate debt securities" xr:uid="{FCA38469-30DF-40BB-A322-29DAAB5DB6CB}"/>
    <hyperlink ref="B38" location="'26. Retail Products'!A1" display="General information on retail products" xr:uid="{F6836F72-164C-401F-967E-7BBDC3465F1C}"/>
    <hyperlink ref="B19" location="'9.3. MREL2'!A1" display="MREL Components Breakdown by Maturity and Governing Law" xr:uid="{093CDF0E-1F4E-4048-8F3D-575EEE8273C6}"/>
    <hyperlink ref="B18" location="'9.2. MREL1'!A1" display="Summary Information on Minimum Requirement for Own Funds and Eligible Liabilities (MREL)" xr:uid="{FF1265B2-FF01-4150-BC26-A2C38278D27F}"/>
    <hyperlink ref="B27" location="'15.2 CVA'!A1" display="Credit Valuation Adjustment" xr:uid="{D4D5E047-0E5B-411C-80E2-296937351235}"/>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A3A1F-0735-429F-A57D-44A75E488D3F}">
  <sheetPr codeName="Sheet11">
    <tabColor theme="0" tint="-4.9989318521683403E-2"/>
  </sheetPr>
  <dimension ref="A1:C56"/>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B3" sqref="B3"/>
    </sheetView>
  </sheetViews>
  <sheetFormatPr defaultColWidth="9.1796875" defaultRowHeight="12.5" x14ac:dyDescent="0.25"/>
  <cols>
    <col min="1" max="1" width="9.54296875" style="19" bestFit="1" customWidth="1"/>
    <col min="2" max="2" width="132.453125" style="19" customWidth="1"/>
    <col min="3" max="3" width="18.453125" style="19" customWidth="1"/>
    <col min="4" max="16384" width="9.1796875" style="19"/>
  </cols>
  <sheetData>
    <row r="1" spans="1:3" x14ac:dyDescent="0.25">
      <c r="A1" s="20" t="s">
        <v>46</v>
      </c>
      <c r="B1" s="21" t="str">
        <f>'Info '!C2</f>
        <v>JSC TBC Bank</v>
      </c>
    </row>
    <row r="2" spans="1:3" s="20" customFormat="1" ht="15.75" customHeight="1" x14ac:dyDescent="0.25">
      <c r="A2" s="20" t="s">
        <v>47</v>
      </c>
      <c r="B2" s="22">
        <f>'1. key ratios '!B2</f>
        <v>46203</v>
      </c>
    </row>
    <row r="3" spans="1:3" s="20" customFormat="1" ht="15.75" customHeight="1" x14ac:dyDescent="0.25"/>
    <row r="4" spans="1:3" ht="13.5" thickBot="1" x14ac:dyDescent="0.35">
      <c r="A4" s="19" t="s">
        <v>300</v>
      </c>
      <c r="B4" s="126" t="s">
        <v>56</v>
      </c>
    </row>
    <row r="5" spans="1:3" ht="13" x14ac:dyDescent="0.25">
      <c r="A5" s="211" t="s">
        <v>51</v>
      </c>
      <c r="B5" s="212"/>
      <c r="C5" s="213" t="s">
        <v>240</v>
      </c>
    </row>
    <row r="6" spans="1:3" ht="13" x14ac:dyDescent="0.25">
      <c r="A6" s="214">
        <v>1</v>
      </c>
      <c r="B6" s="215" t="s">
        <v>301</v>
      </c>
      <c r="C6" s="216">
        <f>SUM(C7:C11)</f>
        <v>5951865660.6956997</v>
      </c>
    </row>
    <row r="7" spans="1:3" x14ac:dyDescent="0.25">
      <c r="A7" s="214">
        <v>2</v>
      </c>
      <c r="B7" s="217" t="s">
        <v>302</v>
      </c>
      <c r="C7" s="218">
        <v>21015907.690000001</v>
      </c>
    </row>
    <row r="8" spans="1:3" x14ac:dyDescent="0.25">
      <c r="A8" s="214">
        <v>3</v>
      </c>
      <c r="B8" s="219" t="s">
        <v>303</v>
      </c>
      <c r="C8" s="218">
        <v>521190199.20999998</v>
      </c>
    </row>
    <row r="9" spans="1:3" x14ac:dyDescent="0.25">
      <c r="A9" s="214">
        <v>4</v>
      </c>
      <c r="B9" s="219" t="s">
        <v>304</v>
      </c>
      <c r="C9" s="218">
        <v>16532829.131999999</v>
      </c>
    </row>
    <row r="10" spans="1:3" x14ac:dyDescent="0.25">
      <c r="A10" s="214">
        <v>5</v>
      </c>
      <c r="B10" s="219" t="s">
        <v>305</v>
      </c>
      <c r="C10" s="218">
        <v>-80851110.006500006</v>
      </c>
    </row>
    <row r="11" spans="1:3" x14ac:dyDescent="0.25">
      <c r="A11" s="214">
        <v>6</v>
      </c>
      <c r="B11" s="220" t="s">
        <v>306</v>
      </c>
      <c r="C11" s="218">
        <v>5473977834.6701994</v>
      </c>
    </row>
    <row r="12" spans="1:3" s="143" customFormat="1" ht="13" x14ac:dyDescent="0.25">
      <c r="A12" s="214">
        <v>7</v>
      </c>
      <c r="B12" s="215" t="s">
        <v>307</v>
      </c>
      <c r="C12" s="221">
        <f>SUM(C13:C28)</f>
        <v>494530271.97900003</v>
      </c>
    </row>
    <row r="13" spans="1:3" s="143" customFormat="1" x14ac:dyDescent="0.25">
      <c r="A13" s="214">
        <v>8</v>
      </c>
      <c r="B13" s="222" t="s">
        <v>308</v>
      </c>
      <c r="C13" s="223">
        <v>16532829.131999999</v>
      </c>
    </row>
    <row r="14" spans="1:3" s="143" customFormat="1" ht="25" x14ac:dyDescent="0.25">
      <c r="A14" s="214">
        <v>9</v>
      </c>
      <c r="B14" s="224" t="s">
        <v>309</v>
      </c>
      <c r="C14" s="223">
        <v>0</v>
      </c>
    </row>
    <row r="15" spans="1:3" s="143" customFormat="1" x14ac:dyDescent="0.25">
      <c r="A15" s="214">
        <v>10</v>
      </c>
      <c r="B15" s="225" t="s">
        <v>310</v>
      </c>
      <c r="C15" s="223">
        <v>472331178.76700008</v>
      </c>
    </row>
    <row r="16" spans="1:3" s="143" customFormat="1" x14ac:dyDescent="0.25">
      <c r="A16" s="214">
        <v>11</v>
      </c>
      <c r="B16" s="226" t="s">
        <v>311</v>
      </c>
      <c r="C16" s="223">
        <v>0</v>
      </c>
    </row>
    <row r="17" spans="1:3" s="143" customFormat="1" x14ac:dyDescent="0.25">
      <c r="A17" s="214">
        <v>12</v>
      </c>
      <c r="B17" s="225" t="s">
        <v>312</v>
      </c>
      <c r="C17" s="223">
        <v>100</v>
      </c>
    </row>
    <row r="18" spans="1:3" s="143" customFormat="1" x14ac:dyDescent="0.25">
      <c r="A18" s="214">
        <v>13</v>
      </c>
      <c r="B18" s="225" t="s">
        <v>313</v>
      </c>
      <c r="C18" s="223">
        <v>0</v>
      </c>
    </row>
    <row r="19" spans="1:3" s="143" customFormat="1" x14ac:dyDescent="0.25">
      <c r="A19" s="214">
        <v>14</v>
      </c>
      <c r="B19" s="225" t="s">
        <v>314</v>
      </c>
      <c r="C19" s="223">
        <v>0</v>
      </c>
    </row>
    <row r="20" spans="1:3" s="143" customFormat="1" x14ac:dyDescent="0.25">
      <c r="A20" s="214">
        <v>15</v>
      </c>
      <c r="B20" s="225" t="s">
        <v>315</v>
      </c>
      <c r="C20" s="223">
        <v>0</v>
      </c>
    </row>
    <row r="21" spans="1:3" s="143" customFormat="1" ht="25" x14ac:dyDescent="0.25">
      <c r="A21" s="214">
        <v>16</v>
      </c>
      <c r="B21" s="224" t="s">
        <v>316</v>
      </c>
      <c r="C21" s="223">
        <v>0</v>
      </c>
    </row>
    <row r="22" spans="1:3" s="143" customFormat="1" x14ac:dyDescent="0.25">
      <c r="A22" s="214">
        <v>17</v>
      </c>
      <c r="B22" s="227" t="s">
        <v>317</v>
      </c>
      <c r="C22" s="223">
        <v>5666164.1400000006</v>
      </c>
    </row>
    <row r="23" spans="1:3" s="143" customFormat="1" x14ac:dyDescent="0.25">
      <c r="A23" s="214">
        <v>18</v>
      </c>
      <c r="B23" s="227" t="s">
        <v>318</v>
      </c>
      <c r="C23" s="223">
        <v>-0.06</v>
      </c>
    </row>
    <row r="24" spans="1:3" s="143" customFormat="1" x14ac:dyDescent="0.25">
      <c r="A24" s="214">
        <v>19</v>
      </c>
      <c r="B24" s="224" t="s">
        <v>319</v>
      </c>
      <c r="C24" s="223">
        <v>0</v>
      </c>
    </row>
    <row r="25" spans="1:3" s="143" customFormat="1" ht="25" x14ac:dyDescent="0.25">
      <c r="A25" s="214">
        <v>20</v>
      </c>
      <c r="B25" s="224" t="s">
        <v>320</v>
      </c>
      <c r="C25" s="223">
        <v>0</v>
      </c>
    </row>
    <row r="26" spans="1:3" s="143" customFormat="1" x14ac:dyDescent="0.25">
      <c r="A26" s="214">
        <v>21</v>
      </c>
      <c r="B26" s="226" t="s">
        <v>321</v>
      </c>
      <c r="C26" s="223">
        <v>0</v>
      </c>
    </row>
    <row r="27" spans="1:3" s="143" customFormat="1" x14ac:dyDescent="0.25">
      <c r="A27" s="214">
        <v>22</v>
      </c>
      <c r="B27" s="226" t="s">
        <v>322</v>
      </c>
      <c r="C27" s="223">
        <v>0</v>
      </c>
    </row>
    <row r="28" spans="1:3" s="143" customFormat="1" x14ac:dyDescent="0.25">
      <c r="A28" s="214">
        <v>23</v>
      </c>
      <c r="B28" s="226" t="s">
        <v>323</v>
      </c>
      <c r="C28" s="223">
        <v>0</v>
      </c>
    </row>
    <row r="29" spans="1:3" s="143" customFormat="1" ht="13" x14ac:dyDescent="0.25">
      <c r="A29" s="214">
        <v>24</v>
      </c>
      <c r="B29" s="228" t="s">
        <v>324</v>
      </c>
      <c r="C29" s="221">
        <f>C6-C12</f>
        <v>5457335388.7166996</v>
      </c>
    </row>
    <row r="30" spans="1:3" s="143" customFormat="1" ht="13" x14ac:dyDescent="0.25">
      <c r="A30" s="229"/>
      <c r="B30" s="230"/>
      <c r="C30" s="223">
        <v>0</v>
      </c>
    </row>
    <row r="31" spans="1:3" s="143" customFormat="1" ht="13" x14ac:dyDescent="0.25">
      <c r="A31" s="229">
        <v>25</v>
      </c>
      <c r="B31" s="228" t="s">
        <v>325</v>
      </c>
      <c r="C31" s="221">
        <f>C32+C35</f>
        <v>991987500</v>
      </c>
    </row>
    <row r="32" spans="1:3" s="143" customFormat="1" x14ac:dyDescent="0.25">
      <c r="A32" s="229">
        <v>26</v>
      </c>
      <c r="B32" s="219" t="s">
        <v>326</v>
      </c>
      <c r="C32" s="231">
        <f>C33+C34</f>
        <v>991987500</v>
      </c>
    </row>
    <row r="33" spans="1:3" s="143" customFormat="1" x14ac:dyDescent="0.25">
      <c r="A33" s="229">
        <v>27</v>
      </c>
      <c r="B33" s="232" t="s">
        <v>327</v>
      </c>
      <c r="C33" s="223">
        <v>0</v>
      </c>
    </row>
    <row r="34" spans="1:3" s="143" customFormat="1" x14ac:dyDescent="0.25">
      <c r="A34" s="229">
        <v>28</v>
      </c>
      <c r="B34" s="232" t="s">
        <v>328</v>
      </c>
      <c r="C34" s="223">
        <v>991987500</v>
      </c>
    </row>
    <row r="35" spans="1:3" s="143" customFormat="1" x14ac:dyDescent="0.25">
      <c r="A35" s="229">
        <v>29</v>
      </c>
      <c r="B35" s="219" t="s">
        <v>329</v>
      </c>
      <c r="C35" s="223">
        <v>0</v>
      </c>
    </row>
    <row r="36" spans="1:3" s="143" customFormat="1" ht="13" x14ac:dyDescent="0.25">
      <c r="A36" s="229">
        <v>30</v>
      </c>
      <c r="B36" s="228" t="s">
        <v>330</v>
      </c>
      <c r="C36" s="221">
        <f>SUM(C37:C41)</f>
        <v>0</v>
      </c>
    </row>
    <row r="37" spans="1:3" s="143" customFormat="1" x14ac:dyDescent="0.25">
      <c r="A37" s="229">
        <v>31</v>
      </c>
      <c r="B37" s="224" t="s">
        <v>331</v>
      </c>
      <c r="C37" s="223">
        <v>0</v>
      </c>
    </row>
    <row r="38" spans="1:3" s="143" customFormat="1" x14ac:dyDescent="0.25">
      <c r="A38" s="229">
        <v>32</v>
      </c>
      <c r="B38" s="225" t="s">
        <v>332</v>
      </c>
      <c r="C38" s="223">
        <v>0</v>
      </c>
    </row>
    <row r="39" spans="1:3" s="143" customFormat="1" x14ac:dyDescent="0.25">
      <c r="A39" s="229">
        <v>33</v>
      </c>
      <c r="B39" s="224" t="s">
        <v>333</v>
      </c>
      <c r="C39" s="223">
        <v>0</v>
      </c>
    </row>
    <row r="40" spans="1:3" s="143" customFormat="1" ht="25" x14ac:dyDescent="0.25">
      <c r="A40" s="229">
        <v>34</v>
      </c>
      <c r="B40" s="224" t="s">
        <v>320</v>
      </c>
      <c r="C40" s="223">
        <v>0</v>
      </c>
    </row>
    <row r="41" spans="1:3" s="143" customFormat="1" x14ac:dyDescent="0.25">
      <c r="A41" s="229">
        <v>35</v>
      </c>
      <c r="B41" s="226" t="s">
        <v>334</v>
      </c>
      <c r="C41" s="223">
        <v>0</v>
      </c>
    </row>
    <row r="42" spans="1:3" s="143" customFormat="1" ht="13" x14ac:dyDescent="0.25">
      <c r="A42" s="229">
        <v>36</v>
      </c>
      <c r="B42" s="228" t="s">
        <v>335</v>
      </c>
      <c r="C42" s="221">
        <f>C31-C36</f>
        <v>991987500</v>
      </c>
    </row>
    <row r="43" spans="1:3" s="143" customFormat="1" ht="13" x14ac:dyDescent="0.25">
      <c r="A43" s="229"/>
      <c r="B43" s="230"/>
      <c r="C43" s="223">
        <v>0</v>
      </c>
    </row>
    <row r="44" spans="1:3" s="143" customFormat="1" ht="13" x14ac:dyDescent="0.25">
      <c r="A44" s="229">
        <v>37</v>
      </c>
      <c r="B44" s="233" t="s">
        <v>336</v>
      </c>
      <c r="C44" s="221">
        <f>SUM(C45:C47)</f>
        <v>786126427.59000003</v>
      </c>
    </row>
    <row r="45" spans="1:3" s="143" customFormat="1" x14ac:dyDescent="0.25">
      <c r="A45" s="229">
        <v>38</v>
      </c>
      <c r="B45" s="219" t="s">
        <v>337</v>
      </c>
      <c r="C45" s="223">
        <v>786126427.59000003</v>
      </c>
    </row>
    <row r="46" spans="1:3" s="143" customFormat="1" x14ac:dyDescent="0.25">
      <c r="A46" s="229">
        <v>39</v>
      </c>
      <c r="B46" s="219" t="s">
        <v>338</v>
      </c>
      <c r="C46" s="223">
        <v>0</v>
      </c>
    </row>
    <row r="47" spans="1:3" s="143" customFormat="1" x14ac:dyDescent="0.25">
      <c r="A47" s="229">
        <v>40</v>
      </c>
      <c r="B47" s="219" t="s">
        <v>339</v>
      </c>
      <c r="C47" s="223">
        <v>0</v>
      </c>
    </row>
    <row r="48" spans="1:3" s="143" customFormat="1" ht="13" x14ac:dyDescent="0.25">
      <c r="A48" s="229">
        <v>41</v>
      </c>
      <c r="B48" s="233" t="s">
        <v>340</v>
      </c>
      <c r="C48" s="221">
        <f>SUM(C49:C52)</f>
        <v>0</v>
      </c>
    </row>
    <row r="49" spans="1:3" s="143" customFormat="1" x14ac:dyDescent="0.25">
      <c r="A49" s="229">
        <v>42</v>
      </c>
      <c r="B49" s="224" t="s">
        <v>341</v>
      </c>
      <c r="C49" s="223">
        <v>0</v>
      </c>
    </row>
    <row r="50" spans="1:3" s="143" customFormat="1" x14ac:dyDescent="0.25">
      <c r="A50" s="229">
        <v>43</v>
      </c>
      <c r="B50" s="225" t="s">
        <v>342</v>
      </c>
      <c r="C50" s="223">
        <v>0</v>
      </c>
    </row>
    <row r="51" spans="1:3" s="143" customFormat="1" x14ac:dyDescent="0.25">
      <c r="A51" s="229">
        <v>44</v>
      </c>
      <c r="B51" s="224" t="s">
        <v>343</v>
      </c>
      <c r="C51" s="223">
        <v>0</v>
      </c>
    </row>
    <row r="52" spans="1:3" s="143" customFormat="1" ht="25" x14ac:dyDescent="0.25">
      <c r="A52" s="229">
        <v>45</v>
      </c>
      <c r="B52" s="224" t="s">
        <v>320</v>
      </c>
      <c r="C52" s="223">
        <v>0</v>
      </c>
    </row>
    <row r="53" spans="1:3" s="143" customFormat="1" ht="13.5" thickBot="1" x14ac:dyDescent="0.3">
      <c r="A53" s="229">
        <v>46</v>
      </c>
      <c r="B53" s="234" t="s">
        <v>344</v>
      </c>
      <c r="C53" s="235">
        <f>C44-C48</f>
        <v>786126427.59000003</v>
      </c>
    </row>
    <row r="56" spans="1:3" x14ac:dyDescent="0.25">
      <c r="B56" s="19" t="s">
        <v>345</v>
      </c>
    </row>
  </sheetData>
  <dataValidations count="1">
    <dataValidation operator="lessThanOrEqual" allowBlank="1" showInputMessage="1" showErrorMessage="1" errorTitle="Should be negative number" error="Should be whole negative number or 0" sqref="C13:C53" xr:uid="{3082B3A6-92EA-49BC-8CFF-5170A58BEEB7}"/>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06A93-C6C1-4134-83F3-E65A8BC56663}">
  <sheetPr codeName="Sheet12">
    <tabColor theme="0" tint="-4.9989318521683403E-2"/>
  </sheetPr>
  <dimension ref="A1:D23"/>
  <sheetViews>
    <sheetView zoomScale="80" zoomScaleNormal="80" workbookViewId="0">
      <selection activeCell="C5" sqref="C5"/>
    </sheetView>
  </sheetViews>
  <sheetFormatPr defaultColWidth="9.1796875" defaultRowHeight="13" x14ac:dyDescent="0.3"/>
  <cols>
    <col min="1" max="1" width="9.453125" style="206" bestFit="1" customWidth="1"/>
    <col min="2" max="2" width="59" style="206" customWidth="1"/>
    <col min="3" max="3" width="16.81640625" style="206" bestFit="1" customWidth="1"/>
    <col min="4" max="4" width="14.54296875" style="206" bestFit="1" customWidth="1"/>
    <col min="5" max="16384" width="9.1796875" style="206"/>
  </cols>
  <sheetData>
    <row r="1" spans="1:4" ht="13.5" x14ac:dyDescent="0.35">
      <c r="A1" s="53" t="s">
        <v>46</v>
      </c>
      <c r="B1" s="21" t="str">
        <f>'Info '!C2</f>
        <v>JSC TBC Bank</v>
      </c>
    </row>
    <row r="2" spans="1:4" s="53" customFormat="1" ht="15.75" customHeight="1" x14ac:dyDescent="0.35">
      <c r="A2" s="53" t="s">
        <v>47</v>
      </c>
      <c r="B2" s="22">
        <f>'1. key ratios '!B2</f>
        <v>46203</v>
      </c>
    </row>
    <row r="3" spans="1:4" s="53" customFormat="1" ht="15.75" customHeight="1" x14ac:dyDescent="0.35"/>
    <row r="4" spans="1:4" ht="13.5" thickBot="1" x14ac:dyDescent="0.35">
      <c r="A4" s="206" t="s">
        <v>346</v>
      </c>
      <c r="B4" s="236" t="s">
        <v>22</v>
      </c>
    </row>
    <row r="5" spans="1:4" s="205" customFormat="1" ht="12.75" customHeight="1" x14ac:dyDescent="0.35">
      <c r="A5" s="237"/>
      <c r="B5" s="238" t="s">
        <v>347</v>
      </c>
      <c r="C5" s="239" t="s">
        <v>348</v>
      </c>
      <c r="D5" s="240" t="s">
        <v>349</v>
      </c>
    </row>
    <row r="6" spans="1:4" s="244" customFormat="1" x14ac:dyDescent="0.35">
      <c r="A6" s="241">
        <v>1</v>
      </c>
      <c r="B6" s="242" t="s">
        <v>350</v>
      </c>
      <c r="C6" s="242"/>
      <c r="D6" s="243"/>
    </row>
    <row r="7" spans="1:4" s="244" customFormat="1" x14ac:dyDescent="0.35">
      <c r="A7" s="245" t="s">
        <v>351</v>
      </c>
      <c r="B7" s="246" t="s">
        <v>352</v>
      </c>
      <c r="C7" s="247">
        <v>4.4999999999999998E-2</v>
      </c>
      <c r="D7" s="248">
        <v>1467467963.5608578</v>
      </c>
    </row>
    <row r="8" spans="1:4" s="244" customFormat="1" x14ac:dyDescent="0.35">
      <c r="A8" s="245" t="s">
        <v>353</v>
      </c>
      <c r="B8" s="246" t="s">
        <v>354</v>
      </c>
      <c r="C8" s="249">
        <v>0.06</v>
      </c>
      <c r="D8" s="248">
        <v>1956623951.4144769</v>
      </c>
    </row>
    <row r="9" spans="1:4" s="244" customFormat="1" x14ac:dyDescent="0.35">
      <c r="A9" s="245" t="s">
        <v>355</v>
      </c>
      <c r="B9" s="246" t="s">
        <v>356</v>
      </c>
      <c r="C9" s="249">
        <v>0.08</v>
      </c>
      <c r="D9" s="248">
        <v>2608831935.2193027</v>
      </c>
    </row>
    <row r="10" spans="1:4" s="244" customFormat="1" x14ac:dyDescent="0.35">
      <c r="A10" s="241" t="s">
        <v>357</v>
      </c>
      <c r="B10" s="242" t="s">
        <v>358</v>
      </c>
      <c r="C10" s="250"/>
      <c r="D10" s="251"/>
    </row>
    <row r="11" spans="1:4" s="255" customFormat="1" x14ac:dyDescent="0.35">
      <c r="A11" s="252" t="s">
        <v>359</v>
      </c>
      <c r="B11" s="253" t="s">
        <v>360</v>
      </c>
      <c r="C11" s="254">
        <v>2.5000000000000001E-2</v>
      </c>
      <c r="D11" s="248">
        <v>815259979.75603211</v>
      </c>
    </row>
    <row r="12" spans="1:4" s="255" customFormat="1" x14ac:dyDescent="0.35">
      <c r="A12" s="252" t="s">
        <v>361</v>
      </c>
      <c r="B12" s="253" t="s">
        <v>362</v>
      </c>
      <c r="C12" s="254">
        <v>7.4999999999999997E-3</v>
      </c>
      <c r="D12" s="248">
        <v>244577993.92680961</v>
      </c>
    </row>
    <row r="13" spans="1:4" s="255" customFormat="1" x14ac:dyDescent="0.35">
      <c r="A13" s="252" t="s">
        <v>363</v>
      </c>
      <c r="B13" s="253" t="s">
        <v>364</v>
      </c>
      <c r="C13" s="254">
        <v>2.5000000000000001E-2</v>
      </c>
      <c r="D13" s="248">
        <v>815259979.75603211</v>
      </c>
    </row>
    <row r="14" spans="1:4" s="255" customFormat="1" x14ac:dyDescent="0.35">
      <c r="A14" s="241" t="s">
        <v>365</v>
      </c>
      <c r="B14" s="242" t="s">
        <v>366</v>
      </c>
      <c r="C14" s="256"/>
      <c r="D14" s="251"/>
    </row>
    <row r="15" spans="1:4" s="255" customFormat="1" x14ac:dyDescent="0.35">
      <c r="A15" s="252">
        <v>3.1</v>
      </c>
      <c r="B15" s="253" t="s">
        <v>367</v>
      </c>
      <c r="C15" s="254">
        <v>4.8402868529125259E-2</v>
      </c>
      <c r="D15" s="248">
        <v>1578436864.6875417</v>
      </c>
    </row>
    <row r="16" spans="1:4" s="255" customFormat="1" x14ac:dyDescent="0.35">
      <c r="A16" s="252">
        <v>3.2</v>
      </c>
      <c r="B16" s="253" t="s">
        <v>368</v>
      </c>
      <c r="C16" s="254">
        <v>5.5746997863822936E-2</v>
      </c>
      <c r="D16" s="248">
        <v>1817931853.9967942</v>
      </c>
    </row>
    <row r="17" spans="1:4" s="244" customFormat="1" ht="13.5" thickBot="1" x14ac:dyDescent="0.4">
      <c r="A17" s="252">
        <v>3.3</v>
      </c>
      <c r="B17" s="253" t="s">
        <v>369</v>
      </c>
      <c r="C17" s="254">
        <v>6.5410325935793573E-2</v>
      </c>
      <c r="D17" s="248">
        <v>2133056839.9300208</v>
      </c>
    </row>
    <row r="18" spans="1:4" s="205" customFormat="1" ht="12.75" customHeight="1" x14ac:dyDescent="0.35">
      <c r="A18" s="257"/>
      <c r="B18" s="258" t="s">
        <v>370</v>
      </c>
      <c r="C18" s="239" t="s">
        <v>348</v>
      </c>
      <c r="D18" s="259" t="s">
        <v>349</v>
      </c>
    </row>
    <row r="19" spans="1:4" s="244" customFormat="1" x14ac:dyDescent="0.35">
      <c r="A19" s="260">
        <v>4</v>
      </c>
      <c r="B19" s="253" t="s">
        <v>371</v>
      </c>
      <c r="C19" s="254">
        <v>0.15090286852912527</v>
      </c>
      <c r="D19" s="248">
        <v>4921002781.687273</v>
      </c>
    </row>
    <row r="20" spans="1:4" s="244" customFormat="1" x14ac:dyDescent="0.35">
      <c r="A20" s="260">
        <v>5</v>
      </c>
      <c r="B20" s="253" t="s">
        <v>372</v>
      </c>
      <c r="C20" s="254">
        <v>0.17324699786382292</v>
      </c>
      <c r="D20" s="248">
        <v>5649653758.8501444</v>
      </c>
    </row>
    <row r="21" spans="1:4" s="244" customFormat="1" ht="13.5" thickBot="1" x14ac:dyDescent="0.4">
      <c r="A21" s="261" t="s">
        <v>373</v>
      </c>
      <c r="B21" s="262" t="s">
        <v>374</v>
      </c>
      <c r="C21" s="263">
        <v>0.20291032593579358</v>
      </c>
      <c r="D21" s="264">
        <v>6616986728.5881977</v>
      </c>
    </row>
    <row r="23" spans="1:4" x14ac:dyDescent="0.3">
      <c r="B23" s="51"/>
    </row>
  </sheetData>
  <conditionalFormatting sqref="C21">
    <cfRule type="cellIs" dxfId="19"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FBAB3-133F-4003-BCAA-79C9902E1108}">
  <sheetPr codeName="Sheet13">
    <tabColor theme="0" tint="-4.9989318521683403E-2"/>
  </sheetPr>
  <dimension ref="A1:E26"/>
  <sheetViews>
    <sheetView showGridLines="0" zoomScale="70" zoomScaleNormal="70" workbookViewId="0">
      <selection activeCell="A11" sqref="A11"/>
    </sheetView>
  </sheetViews>
  <sheetFormatPr defaultRowHeight="14.5" x14ac:dyDescent="0.35"/>
  <cols>
    <col min="1" max="1" width="107.08984375" bestFit="1" customWidth="1"/>
    <col min="2" max="2" width="50.90625" bestFit="1" customWidth="1"/>
    <col min="3" max="3" width="28.08984375" bestFit="1" customWidth="1"/>
    <col min="4" max="4" width="28.1796875" customWidth="1"/>
    <col min="5" max="7" width="28.08984375" customWidth="1"/>
  </cols>
  <sheetData>
    <row r="1" spans="1:3" x14ac:dyDescent="0.35">
      <c r="A1" s="265" t="str">
        <f>'9.1. Capital Requirements'!A1</f>
        <v>Bank:</v>
      </c>
      <c r="B1" s="266" t="str">
        <f>'Info '!C2</f>
        <v>JSC TBC Bank</v>
      </c>
    </row>
    <row r="2" spans="1:3" x14ac:dyDescent="0.35">
      <c r="A2" s="265" t="str">
        <f>'9.1. Capital Requirements'!A2</f>
        <v>Date:</v>
      </c>
      <c r="B2" s="267">
        <f>'1. key ratios '!B2</f>
        <v>46203</v>
      </c>
    </row>
    <row r="3" spans="1:3" x14ac:dyDescent="0.35">
      <c r="A3" s="268" t="s">
        <v>375</v>
      </c>
      <c r="B3" s="269" t="s">
        <v>376</v>
      </c>
    </row>
    <row r="4" spans="1:3" ht="15" thickBot="1" x14ac:dyDescent="0.4"/>
    <row r="5" spans="1:3" x14ac:dyDescent="0.35">
      <c r="A5" s="270"/>
      <c r="B5" s="271" t="s">
        <v>377</v>
      </c>
      <c r="C5" s="272"/>
    </row>
    <row r="6" spans="1:3" x14ac:dyDescent="0.35">
      <c r="A6" s="273" t="s">
        <v>378</v>
      </c>
      <c r="B6" s="274">
        <f>SUM(B7,B11)</f>
        <v>9098037973.7613182</v>
      </c>
      <c r="C6" s="272"/>
    </row>
    <row r="7" spans="1:3" ht="15" x14ac:dyDescent="0.35">
      <c r="A7" s="273" t="s">
        <v>379</v>
      </c>
      <c r="B7" s="274">
        <f>SUM(B8:B10)</f>
        <v>7235449316.3066998</v>
      </c>
      <c r="C7" s="272"/>
    </row>
    <row r="8" spans="1:3" x14ac:dyDescent="0.35">
      <c r="A8" s="275" t="s">
        <v>380</v>
      </c>
      <c r="B8" s="276">
        <f>'9.Capital'!C29</f>
        <v>5457335388.7166996</v>
      </c>
      <c r="C8" s="272"/>
    </row>
    <row r="9" spans="1:3" x14ac:dyDescent="0.35">
      <c r="A9" s="275" t="s">
        <v>381</v>
      </c>
      <c r="B9" s="276">
        <f>'9.Capital'!C42</f>
        <v>991987500</v>
      </c>
      <c r="C9" s="272"/>
    </row>
    <row r="10" spans="1:3" x14ac:dyDescent="0.35">
      <c r="A10" s="275" t="s">
        <v>382</v>
      </c>
      <c r="B10" s="276">
        <f>'9.Capital'!C53</f>
        <v>786126427.59000003</v>
      </c>
      <c r="C10" s="272"/>
    </row>
    <row r="11" spans="1:3" x14ac:dyDescent="0.35">
      <c r="A11" s="273" t="s">
        <v>383</v>
      </c>
      <c r="B11" s="274">
        <f>SUM(B12:B13)</f>
        <v>1862588657.4546175</v>
      </c>
      <c r="C11" s="272"/>
    </row>
    <row r="12" spans="1:3" x14ac:dyDescent="0.35">
      <c r="A12" s="275" t="s">
        <v>384</v>
      </c>
      <c r="B12" s="276">
        <v>52693582.409999967</v>
      </c>
      <c r="C12" s="272"/>
    </row>
    <row r="13" spans="1:3" x14ac:dyDescent="0.35">
      <c r="A13" s="275" t="s">
        <v>385</v>
      </c>
      <c r="B13" s="276">
        <v>1809895075.0446174</v>
      </c>
      <c r="C13" s="272"/>
    </row>
    <row r="14" spans="1:3" x14ac:dyDescent="0.35">
      <c r="A14" s="273" t="s">
        <v>386</v>
      </c>
      <c r="B14" s="274">
        <f>SUM(B15:B16)</f>
        <v>39233898282.898605</v>
      </c>
      <c r="C14" s="272"/>
    </row>
    <row r="15" spans="1:3" x14ac:dyDescent="0.35">
      <c r="A15" s="277" t="s">
        <v>387</v>
      </c>
      <c r="B15" s="276">
        <v>31998448966.591908</v>
      </c>
      <c r="C15" s="272"/>
    </row>
    <row r="16" spans="1:3" x14ac:dyDescent="0.35">
      <c r="A16" s="277" t="s">
        <v>388</v>
      </c>
      <c r="B16" s="276">
        <f>B7</f>
        <v>7235449316.3066998</v>
      </c>
      <c r="C16" s="272"/>
    </row>
    <row r="17" spans="1:5" x14ac:dyDescent="0.35">
      <c r="A17" s="273" t="s">
        <v>389</v>
      </c>
      <c r="B17" s="274"/>
      <c r="C17" s="272"/>
    </row>
    <row r="18" spans="1:5" x14ac:dyDescent="0.35">
      <c r="A18" s="277" t="s">
        <v>390</v>
      </c>
      <c r="B18" s="276">
        <f>'5. RWA '!C13</f>
        <v>32610399190.241283</v>
      </c>
      <c r="C18" s="272"/>
    </row>
    <row r="19" spans="1:5" x14ac:dyDescent="0.35">
      <c r="A19" s="277" t="s">
        <v>391</v>
      </c>
      <c r="B19" s="276">
        <f>'15.1 LR'!C32</f>
        <v>41087584494.545029</v>
      </c>
      <c r="C19" s="272"/>
    </row>
    <row r="20" spans="1:5" x14ac:dyDescent="0.35">
      <c r="A20" s="273" t="s">
        <v>392</v>
      </c>
      <c r="B20" s="274"/>
      <c r="C20" s="272"/>
    </row>
    <row r="21" spans="1:5" x14ac:dyDescent="0.35">
      <c r="A21" s="278" t="s">
        <v>393</v>
      </c>
      <c r="B21" s="279">
        <f>IFERROR(B6/B18,0)</f>
        <v>0.27899192281227642</v>
      </c>
      <c r="C21" s="272"/>
    </row>
    <row r="22" spans="1:5" x14ac:dyDescent="0.35">
      <c r="A22" s="278" t="s">
        <v>394</v>
      </c>
      <c r="B22" s="279">
        <f>IFERROR(B6/B19,0)</f>
        <v>0.2214303441218165</v>
      </c>
      <c r="C22" s="272"/>
    </row>
    <row r="23" spans="1:5" ht="15" thickBot="1" x14ac:dyDescent="0.4">
      <c r="A23" s="280" t="s">
        <v>395</v>
      </c>
      <c r="B23" s="281">
        <f>IFERROR(B6/B14,0)</f>
        <v>0.23189227611692614</v>
      </c>
    </row>
    <row r="24" spans="1:5" ht="16.5" customHeight="1" x14ac:dyDescent="0.35">
      <c r="A24" s="282" t="s">
        <v>396</v>
      </c>
      <c r="B24" s="283"/>
      <c r="C24" s="283"/>
      <c r="D24" s="283"/>
      <c r="E24" s="283"/>
    </row>
    <row r="25" spans="1:5" ht="25.5" customHeight="1" x14ac:dyDescent="0.35">
      <c r="A25" s="282" t="s">
        <v>397</v>
      </c>
    </row>
    <row r="26" spans="1:5" ht="42.5" customHeight="1" x14ac:dyDescent="0.35">
      <c r="A26" s="282" t="s">
        <v>398</v>
      </c>
      <c r="B26" s="206"/>
    </row>
  </sheetData>
  <pageMargins left="0.7" right="0.7" top="0.75" bottom="0.75" header="0.3" footer="0.3"/>
  <pageSetup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C00E9-34CC-4335-8F3D-500EE5A480EC}">
  <sheetPr codeName="Sheet14">
    <tabColor theme="0" tint="-4.9989318521683403E-2"/>
  </sheetPr>
  <dimension ref="A1:G20"/>
  <sheetViews>
    <sheetView showGridLines="0" zoomScale="80" zoomScaleNormal="80" workbookViewId="0"/>
  </sheetViews>
  <sheetFormatPr defaultRowHeight="14.5" x14ac:dyDescent="0.35"/>
  <cols>
    <col min="1" max="1" width="56.81640625" customWidth="1"/>
    <col min="2" max="2" width="28.08984375" bestFit="1" customWidth="1"/>
    <col min="3" max="3" width="28.1796875" customWidth="1"/>
    <col min="4" max="6" width="28.08984375" customWidth="1"/>
  </cols>
  <sheetData>
    <row r="1" spans="1:7" x14ac:dyDescent="0.35">
      <c r="A1" s="265" t="s">
        <v>46</v>
      </c>
      <c r="B1" s="266" t="str">
        <f>'Info '!C2</f>
        <v>JSC TBC Bank</v>
      </c>
      <c r="C1" s="206"/>
    </row>
    <row r="2" spans="1:7" x14ac:dyDescent="0.35">
      <c r="A2" s="265" t="s">
        <v>47</v>
      </c>
      <c r="B2" s="267">
        <f>'1. key ratios '!B2</f>
        <v>46203</v>
      </c>
      <c r="C2" s="206"/>
    </row>
    <row r="3" spans="1:7" x14ac:dyDescent="0.35">
      <c r="A3" s="268" t="s">
        <v>399</v>
      </c>
      <c r="B3" s="269" t="s">
        <v>376</v>
      </c>
      <c r="C3" s="206"/>
    </row>
    <row r="5" spans="1:7" x14ac:dyDescent="0.35">
      <c r="A5" s="284"/>
    </row>
    <row r="6" spans="1:7" ht="15" thickBot="1" x14ac:dyDescent="0.4">
      <c r="A6" s="285"/>
      <c r="B6" s="285"/>
      <c r="C6" s="285"/>
      <c r="D6" s="285"/>
      <c r="E6" s="285"/>
      <c r="F6" s="285"/>
    </row>
    <row r="7" spans="1:7" x14ac:dyDescent="0.35">
      <c r="A7" s="675"/>
      <c r="B7" s="677" t="s">
        <v>400</v>
      </c>
      <c r="C7" s="677"/>
      <c r="D7" s="677"/>
      <c r="E7" s="677"/>
      <c r="F7" s="678" t="s">
        <v>401</v>
      </c>
    </row>
    <row r="8" spans="1:7" x14ac:dyDescent="0.35">
      <c r="A8" s="676"/>
      <c r="B8" s="286" t="s">
        <v>402</v>
      </c>
      <c r="C8" s="286" t="s">
        <v>403</v>
      </c>
      <c r="D8" s="286" t="s">
        <v>404</v>
      </c>
      <c r="E8" s="286" t="s">
        <v>405</v>
      </c>
      <c r="F8" s="679"/>
    </row>
    <row r="9" spans="1:7" x14ac:dyDescent="0.35">
      <c r="A9" s="287" t="s">
        <v>378</v>
      </c>
      <c r="B9" s="288">
        <f>B13+B17</f>
        <v>1690344252.0242729</v>
      </c>
      <c r="C9" s="288">
        <f t="shared" ref="C9:E9" si="0">C13+C17</f>
        <v>1231072662.9676256</v>
      </c>
      <c r="D9" s="288">
        <f t="shared" si="0"/>
        <v>2233020722.753448</v>
      </c>
      <c r="E9" s="288">
        <f t="shared" si="0"/>
        <v>991987500</v>
      </c>
      <c r="F9" s="289">
        <f>F13+F17</f>
        <v>6146425137.7453461</v>
      </c>
    </row>
    <row r="10" spans="1:7" x14ac:dyDescent="0.35">
      <c r="A10" s="290" t="s">
        <v>406</v>
      </c>
      <c r="B10" s="291">
        <f t="shared" ref="B10:E12" si="1">B14+B18</f>
        <v>747599180.09266591</v>
      </c>
      <c r="C10" s="291">
        <f t="shared" si="1"/>
        <v>0</v>
      </c>
      <c r="D10" s="291">
        <f t="shared" si="1"/>
        <v>123535510</v>
      </c>
      <c r="E10" s="291">
        <f t="shared" si="1"/>
        <v>0</v>
      </c>
      <c r="F10" s="289">
        <f>SUM(B10:E10)</f>
        <v>871134690.09266591</v>
      </c>
      <c r="G10" s="272"/>
    </row>
    <row r="11" spans="1:7" x14ac:dyDescent="0.35">
      <c r="A11" s="290" t="s">
        <v>407</v>
      </c>
      <c r="B11" s="291">
        <f t="shared" si="1"/>
        <v>942745071.93160689</v>
      </c>
      <c r="C11" s="291">
        <f t="shared" si="1"/>
        <v>1231072662.9676256</v>
      </c>
      <c r="D11" s="291">
        <f t="shared" si="1"/>
        <v>2109485212.753448</v>
      </c>
      <c r="E11" s="291">
        <f t="shared" si="1"/>
        <v>991987500</v>
      </c>
      <c r="F11" s="289">
        <f t="shared" ref="F11:F12" si="2">SUM(B11:E11)</f>
        <v>5275290447.6526804</v>
      </c>
      <c r="G11" s="272"/>
    </row>
    <row r="12" spans="1:7" x14ac:dyDescent="0.35">
      <c r="A12" s="292" t="s">
        <v>408</v>
      </c>
      <c r="B12" s="291">
        <f t="shared" si="1"/>
        <v>418864130.76914585</v>
      </c>
      <c r="C12" s="291">
        <f t="shared" si="1"/>
        <v>664786068.5689199</v>
      </c>
      <c r="D12" s="291">
        <f t="shared" si="1"/>
        <v>1886634882.4756975</v>
      </c>
      <c r="E12" s="291">
        <f t="shared" si="1"/>
        <v>991987500</v>
      </c>
      <c r="F12" s="289">
        <f t="shared" si="2"/>
        <v>3962272581.8137631</v>
      </c>
      <c r="G12" s="272"/>
    </row>
    <row r="13" spans="1:7" x14ac:dyDescent="0.35">
      <c r="A13" s="293" t="s">
        <v>388</v>
      </c>
      <c r="B13" s="294">
        <f>SUM(B14:B15)</f>
        <v>0</v>
      </c>
      <c r="C13" s="294">
        <f t="shared" ref="C13:F13" si="3">SUM(C14:C15)</f>
        <v>0</v>
      </c>
      <c r="D13" s="294">
        <f t="shared" si="3"/>
        <v>786126427.59000003</v>
      </c>
      <c r="E13" s="294">
        <f t="shared" si="3"/>
        <v>991987500</v>
      </c>
      <c r="F13" s="289">
        <f t="shared" si="3"/>
        <v>1778113927.5900002</v>
      </c>
    </row>
    <row r="14" spans="1:7" x14ac:dyDescent="0.35">
      <c r="A14" s="290" t="s">
        <v>406</v>
      </c>
      <c r="B14" s="295">
        <v>0</v>
      </c>
      <c r="C14" s="295">
        <v>0</v>
      </c>
      <c r="D14" s="295">
        <v>97294134</v>
      </c>
      <c r="E14" s="295">
        <v>0</v>
      </c>
      <c r="F14" s="296">
        <v>97294134</v>
      </c>
    </row>
    <row r="15" spans="1:7" x14ac:dyDescent="0.35">
      <c r="A15" s="290" t="s">
        <v>407</v>
      </c>
      <c r="B15" s="295">
        <v>0</v>
      </c>
      <c r="C15" s="295">
        <v>0</v>
      </c>
      <c r="D15" s="295">
        <v>688832293.59000003</v>
      </c>
      <c r="E15" s="295">
        <v>991987500</v>
      </c>
      <c r="F15" s="296">
        <v>1680819793.5900002</v>
      </c>
    </row>
    <row r="16" spans="1:7" x14ac:dyDescent="0.35">
      <c r="A16" s="292" t="s">
        <v>408</v>
      </c>
      <c r="B16" s="295">
        <v>0</v>
      </c>
      <c r="C16" s="295">
        <v>0</v>
      </c>
      <c r="D16" s="295">
        <v>688832293.59000003</v>
      </c>
      <c r="E16" s="295">
        <v>991987500</v>
      </c>
      <c r="F16" s="296">
        <v>1680819793.5900002</v>
      </c>
    </row>
    <row r="17" spans="1:6" x14ac:dyDescent="0.35">
      <c r="A17" s="293" t="s">
        <v>383</v>
      </c>
      <c r="B17" s="294">
        <f>SUM(B18:B19)</f>
        <v>1690344252.0242729</v>
      </c>
      <c r="C17" s="294">
        <f t="shared" ref="C17:F17" si="4">SUM(C18:C19)</f>
        <v>1231072662.9676256</v>
      </c>
      <c r="D17" s="294">
        <f t="shared" si="4"/>
        <v>1446894295.1634481</v>
      </c>
      <c r="E17" s="294">
        <f t="shared" si="4"/>
        <v>0</v>
      </c>
      <c r="F17" s="289">
        <f t="shared" si="4"/>
        <v>4368311210.1553459</v>
      </c>
    </row>
    <row r="18" spans="1:6" x14ac:dyDescent="0.35">
      <c r="A18" s="290" t="s">
        <v>406</v>
      </c>
      <c r="B18" s="295">
        <v>747599180.09266591</v>
      </c>
      <c r="C18" s="295">
        <v>0</v>
      </c>
      <c r="D18" s="295">
        <v>26241376</v>
      </c>
      <c r="E18" s="295">
        <v>0</v>
      </c>
      <c r="F18" s="296">
        <v>773840556.09266591</v>
      </c>
    </row>
    <row r="19" spans="1:6" x14ac:dyDescent="0.35">
      <c r="A19" s="290" t="s">
        <v>407</v>
      </c>
      <c r="B19" s="295">
        <v>942745071.93160689</v>
      </c>
      <c r="C19" s="295">
        <v>1231072662.9676256</v>
      </c>
      <c r="D19" s="295">
        <v>1420652919.1634481</v>
      </c>
      <c r="E19" s="295">
        <v>0</v>
      </c>
      <c r="F19" s="296">
        <v>3594470654.0626802</v>
      </c>
    </row>
    <row r="20" spans="1:6" ht="15" thickBot="1" x14ac:dyDescent="0.4">
      <c r="A20" s="292" t="s">
        <v>408</v>
      </c>
      <c r="B20" s="297">
        <v>418864130.76914585</v>
      </c>
      <c r="C20" s="297">
        <v>664786068.5689199</v>
      </c>
      <c r="D20" s="297">
        <v>1197802588.8856976</v>
      </c>
      <c r="E20" s="297">
        <v>0</v>
      </c>
      <c r="F20" s="298">
        <v>2281452788.2237635</v>
      </c>
    </row>
  </sheetData>
  <mergeCells count="3">
    <mergeCell ref="A7:A8"/>
    <mergeCell ref="B7:E7"/>
    <mergeCell ref="F7:F8"/>
  </mergeCells>
  <pageMargins left="0.7" right="0.7" top="0.75" bottom="0.75" header="0.3" footer="0.3"/>
  <pageSetup orientation="portrait" horizontalDpi="4294967292"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C80EB-E369-4940-87B1-13FCFA984CA9}">
  <sheetPr codeName="Sheet15">
    <tabColor theme="0" tint="-4.9989318521683403E-2"/>
  </sheetPr>
  <dimension ref="A1:F69"/>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B2" sqref="B2"/>
    </sheetView>
  </sheetViews>
  <sheetFormatPr defaultColWidth="9.1796875" defaultRowHeight="14.5" x14ac:dyDescent="0.35"/>
  <cols>
    <col min="1" max="1" width="10.81640625" style="19" customWidth="1"/>
    <col min="2" max="2" width="91.81640625" style="19" customWidth="1"/>
    <col min="3" max="3" width="53.1796875" style="57" customWidth="1"/>
    <col min="4" max="4" width="32.1796875" style="19" customWidth="1"/>
    <col min="5" max="5" width="9.453125" style="3" customWidth="1"/>
    <col min="6" max="16384" width="9.1796875" style="3"/>
  </cols>
  <sheetData>
    <row r="1" spans="1:6" x14ac:dyDescent="0.35">
      <c r="A1" s="20" t="s">
        <v>46</v>
      </c>
      <c r="B1" s="21" t="str">
        <f>'Info '!C2</f>
        <v>JSC TBC Bank</v>
      </c>
      <c r="E1" s="19"/>
      <c r="F1" s="19"/>
    </row>
    <row r="2" spans="1:6" s="20" customFormat="1" ht="15.75" customHeight="1" x14ac:dyDescent="0.35">
      <c r="A2" s="20" t="s">
        <v>47</v>
      </c>
      <c r="B2" s="22">
        <f>'1. key ratios '!B2</f>
        <v>46203</v>
      </c>
      <c r="C2" s="53"/>
    </row>
    <row r="3" spans="1:6" s="20" customFormat="1" ht="15.75" customHeight="1" x14ac:dyDescent="0.35">
      <c r="A3" s="299"/>
      <c r="C3" s="53"/>
    </row>
    <row r="4" spans="1:6" s="20" customFormat="1" ht="15.75" customHeight="1" thickBot="1" x14ac:dyDescent="0.4">
      <c r="A4" s="20" t="s">
        <v>409</v>
      </c>
      <c r="B4" s="300" t="s">
        <v>410</v>
      </c>
      <c r="C4" s="53"/>
      <c r="D4" s="301" t="s">
        <v>240</v>
      </c>
    </row>
    <row r="5" spans="1:6" ht="26" x14ac:dyDescent="0.3">
      <c r="A5" s="302" t="s">
        <v>51</v>
      </c>
      <c r="B5" s="303" t="s">
        <v>411</v>
      </c>
      <c r="C5" s="304" t="s">
        <v>284</v>
      </c>
      <c r="D5" s="305" t="s">
        <v>412</v>
      </c>
    </row>
    <row r="6" spans="1:6" x14ac:dyDescent="0.35">
      <c r="A6" s="173">
        <v>1</v>
      </c>
      <c r="B6" s="174" t="s">
        <v>98</v>
      </c>
      <c r="C6" s="306">
        <f>SUM(C7:C9)</f>
        <v>3819723509.8269</v>
      </c>
      <c r="D6" s="307"/>
      <c r="E6" s="308"/>
    </row>
    <row r="7" spans="1:6" x14ac:dyDescent="0.35">
      <c r="A7" s="173">
        <v>1.1000000000000001</v>
      </c>
      <c r="B7" s="176" t="s">
        <v>99</v>
      </c>
      <c r="C7" s="309">
        <v>831319622.05130005</v>
      </c>
      <c r="D7" s="310"/>
      <c r="E7" s="308"/>
    </row>
    <row r="8" spans="1:6" x14ac:dyDescent="0.35">
      <c r="A8" s="173">
        <v>1.2</v>
      </c>
      <c r="B8" s="176" t="s">
        <v>100</v>
      </c>
      <c r="C8" s="309">
        <v>1780557387.7989001</v>
      </c>
      <c r="D8" s="310"/>
      <c r="E8" s="308"/>
    </row>
    <row r="9" spans="1:6" x14ac:dyDescent="0.35">
      <c r="A9" s="173">
        <v>1.3</v>
      </c>
      <c r="B9" s="176" t="s">
        <v>101</v>
      </c>
      <c r="C9" s="309">
        <v>1207846499.9766998</v>
      </c>
      <c r="D9" s="310"/>
      <c r="E9" s="308"/>
    </row>
    <row r="10" spans="1:6" x14ac:dyDescent="0.35">
      <c r="A10" s="173">
        <v>2</v>
      </c>
      <c r="B10" s="177" t="s">
        <v>102</v>
      </c>
      <c r="C10" s="309">
        <v>125830350.13329999</v>
      </c>
      <c r="D10" s="310"/>
      <c r="E10" s="308"/>
    </row>
    <row r="11" spans="1:6" x14ac:dyDescent="0.35">
      <c r="A11" s="173">
        <v>2.1</v>
      </c>
      <c r="B11" s="178" t="s">
        <v>103</v>
      </c>
      <c r="C11" s="309">
        <v>125830350.13329999</v>
      </c>
      <c r="D11" s="311"/>
      <c r="E11" s="312"/>
    </row>
    <row r="12" spans="1:6" x14ac:dyDescent="0.35">
      <c r="A12" s="173">
        <v>3</v>
      </c>
      <c r="B12" s="179" t="s">
        <v>104</v>
      </c>
      <c r="C12" s="309">
        <v>0</v>
      </c>
      <c r="D12" s="311"/>
      <c r="E12" s="312"/>
    </row>
    <row r="13" spans="1:6" x14ac:dyDescent="0.35">
      <c r="A13" s="173">
        <v>4</v>
      </c>
      <c r="B13" s="104" t="s">
        <v>105</v>
      </c>
      <c r="C13" s="309">
        <v>0</v>
      </c>
      <c r="D13" s="311"/>
      <c r="E13" s="312"/>
    </row>
    <row r="14" spans="1:6" x14ac:dyDescent="0.35">
      <c r="A14" s="173">
        <v>5</v>
      </c>
      <c r="B14" s="180" t="s">
        <v>106</v>
      </c>
      <c r="C14" s="313">
        <f>SUM(C15:C17)</f>
        <v>5426776911.7215014</v>
      </c>
      <c r="D14" s="311"/>
      <c r="E14" s="312"/>
    </row>
    <row r="15" spans="1:6" x14ac:dyDescent="0.35">
      <c r="A15" s="173">
        <v>5.0999999999999996</v>
      </c>
      <c r="B15" s="103" t="s">
        <v>107</v>
      </c>
      <c r="C15" s="309">
        <v>1213637.46</v>
      </c>
      <c r="D15" s="311"/>
      <c r="E15" s="308"/>
    </row>
    <row r="16" spans="1:6" x14ac:dyDescent="0.35">
      <c r="A16" s="173">
        <v>5.2</v>
      </c>
      <c r="B16" s="103" t="s">
        <v>108</v>
      </c>
      <c r="C16" s="309">
        <v>5425563274.2615013</v>
      </c>
      <c r="D16" s="310"/>
      <c r="E16" s="308"/>
    </row>
    <row r="17" spans="1:5" x14ac:dyDescent="0.35">
      <c r="A17" s="173">
        <v>5.3</v>
      </c>
      <c r="B17" s="181" t="s">
        <v>109</v>
      </c>
      <c r="C17" s="309">
        <v>0</v>
      </c>
      <c r="D17" s="310"/>
      <c r="E17" s="308"/>
    </row>
    <row r="18" spans="1:5" x14ac:dyDescent="0.35">
      <c r="A18" s="173">
        <v>6</v>
      </c>
      <c r="B18" s="179" t="s">
        <v>110</v>
      </c>
      <c r="C18" s="314">
        <f>SUM(C19:C20)</f>
        <v>28200770555.248188</v>
      </c>
      <c r="D18" s="310"/>
      <c r="E18" s="308"/>
    </row>
    <row r="19" spans="1:5" x14ac:dyDescent="0.35">
      <c r="A19" s="173">
        <v>6.1</v>
      </c>
      <c r="B19" s="103" t="s">
        <v>108</v>
      </c>
      <c r="C19" s="315">
        <v>0</v>
      </c>
      <c r="D19" s="310"/>
      <c r="E19" s="308"/>
    </row>
    <row r="20" spans="1:5" x14ac:dyDescent="0.35">
      <c r="A20" s="173">
        <v>6.2</v>
      </c>
      <c r="B20" s="181" t="s">
        <v>109</v>
      </c>
      <c r="C20" s="315">
        <v>28200770555.248188</v>
      </c>
      <c r="D20" s="310"/>
      <c r="E20" s="308"/>
    </row>
    <row r="21" spans="1:5" x14ac:dyDescent="0.35">
      <c r="A21" s="173">
        <v>7</v>
      </c>
      <c r="B21" s="177" t="s">
        <v>111</v>
      </c>
      <c r="C21" s="315">
        <v>24022149.109999999</v>
      </c>
      <c r="D21" s="310"/>
      <c r="E21" s="308"/>
    </row>
    <row r="22" spans="1:5" x14ac:dyDescent="0.35">
      <c r="A22" s="173">
        <v>8</v>
      </c>
      <c r="B22" s="182" t="s">
        <v>112</v>
      </c>
      <c r="C22" s="315">
        <v>0</v>
      </c>
      <c r="D22" s="310"/>
      <c r="E22" s="308"/>
    </row>
    <row r="23" spans="1:5" x14ac:dyDescent="0.35">
      <c r="A23" s="173">
        <v>9</v>
      </c>
      <c r="B23" s="104" t="s">
        <v>113</v>
      </c>
      <c r="C23" s="314">
        <f>SUM(C24:C25)</f>
        <v>787841925.05229998</v>
      </c>
      <c r="D23" s="316"/>
      <c r="E23" s="308"/>
    </row>
    <row r="24" spans="1:5" x14ac:dyDescent="0.35">
      <c r="A24" s="173">
        <v>9.1</v>
      </c>
      <c r="B24" s="103" t="s">
        <v>114</v>
      </c>
      <c r="C24" s="317">
        <v>777533096.17229998</v>
      </c>
      <c r="D24" s="318"/>
      <c r="E24" s="308"/>
    </row>
    <row r="25" spans="1:5" x14ac:dyDescent="0.35">
      <c r="A25" s="173">
        <v>9.1999999999999993</v>
      </c>
      <c r="B25" s="103" t="s">
        <v>115</v>
      </c>
      <c r="C25" s="317">
        <v>10308828.879999999</v>
      </c>
      <c r="D25" s="319"/>
      <c r="E25" s="320"/>
    </row>
    <row r="26" spans="1:5" x14ac:dyDescent="0.35">
      <c r="A26" s="173">
        <v>10</v>
      </c>
      <c r="B26" s="104" t="s">
        <v>116</v>
      </c>
      <c r="C26" s="321">
        <f>SUM(C27:C28)</f>
        <v>472331178.76700008</v>
      </c>
      <c r="D26" s="322" t="s">
        <v>413</v>
      </c>
      <c r="E26" s="322" t="s">
        <v>413</v>
      </c>
    </row>
    <row r="27" spans="1:5" x14ac:dyDescent="0.35">
      <c r="A27" s="173">
        <v>10.1</v>
      </c>
      <c r="B27" s="103" t="s">
        <v>117</v>
      </c>
      <c r="C27" s="309">
        <v>27502089.174000002</v>
      </c>
      <c r="D27" s="310"/>
      <c r="E27" s="308"/>
    </row>
    <row r="28" spans="1:5" x14ac:dyDescent="0.35">
      <c r="A28" s="173">
        <v>10.199999999999999</v>
      </c>
      <c r="B28" s="103" t="s">
        <v>118</v>
      </c>
      <c r="C28" s="309">
        <v>444829089.59300005</v>
      </c>
      <c r="D28" s="310"/>
      <c r="E28" s="308"/>
    </row>
    <row r="29" spans="1:5" x14ac:dyDescent="0.35">
      <c r="A29" s="173">
        <v>11</v>
      </c>
      <c r="B29" s="104" t="s">
        <v>119</v>
      </c>
      <c r="C29" s="314">
        <f>SUM(C30:C31)</f>
        <v>-7.0000000009313224E-2</v>
      </c>
      <c r="D29" s="310"/>
      <c r="E29" s="308"/>
    </row>
    <row r="30" spans="1:5" x14ac:dyDescent="0.35">
      <c r="A30" s="173">
        <v>11.1</v>
      </c>
      <c r="B30" s="103" t="s">
        <v>120</v>
      </c>
      <c r="C30" s="309">
        <v>-1.0000000009313226E-2</v>
      </c>
      <c r="D30" s="310"/>
      <c r="E30" s="308"/>
    </row>
    <row r="31" spans="1:5" x14ac:dyDescent="0.35">
      <c r="A31" s="173">
        <v>11.2</v>
      </c>
      <c r="B31" s="103" t="s">
        <v>121</v>
      </c>
      <c r="C31" s="309">
        <v>-0.06</v>
      </c>
      <c r="D31" s="310"/>
      <c r="E31" s="308"/>
    </row>
    <row r="32" spans="1:5" x14ac:dyDescent="0.35">
      <c r="A32" s="173">
        <v>13</v>
      </c>
      <c r="B32" s="104" t="s">
        <v>122</v>
      </c>
      <c r="C32" s="309">
        <v>871131888.29820001</v>
      </c>
      <c r="D32" s="310"/>
      <c r="E32" s="308"/>
    </row>
    <row r="33" spans="1:5" x14ac:dyDescent="0.35">
      <c r="A33" s="173">
        <v>13.1</v>
      </c>
      <c r="B33" s="183" t="s">
        <v>123</v>
      </c>
      <c r="C33" s="309">
        <v>455782216.78719997</v>
      </c>
      <c r="D33" s="310"/>
      <c r="E33" s="308"/>
    </row>
    <row r="34" spans="1:5" x14ac:dyDescent="0.35">
      <c r="A34" s="173">
        <v>13.2</v>
      </c>
      <c r="B34" s="183" t="s">
        <v>124</v>
      </c>
      <c r="C34" s="309">
        <v>0</v>
      </c>
      <c r="D34" s="318"/>
      <c r="E34" s="308"/>
    </row>
    <row r="35" spans="1:5" x14ac:dyDescent="0.35">
      <c r="A35" s="173">
        <v>14</v>
      </c>
      <c r="B35" s="323" t="s">
        <v>125</v>
      </c>
      <c r="C35" s="324">
        <f>SUM(C6,C10,C12,C13,C14,C18,C21,C22,C23,C26,C29,C32)</f>
        <v>39728428468.087387</v>
      </c>
      <c r="D35" s="318"/>
      <c r="E35" s="308"/>
    </row>
    <row r="36" spans="1:5" x14ac:dyDescent="0.35">
      <c r="A36" s="173"/>
      <c r="B36" s="325" t="s">
        <v>126</v>
      </c>
      <c r="C36" s="326">
        <v>0</v>
      </c>
      <c r="D36" s="327"/>
      <c r="E36" s="308"/>
    </row>
    <row r="37" spans="1:5" x14ac:dyDescent="0.35">
      <c r="A37" s="173">
        <v>15</v>
      </c>
      <c r="B37" s="328" t="s">
        <v>127</v>
      </c>
      <c r="C37" s="329">
        <v>63907699.556200005</v>
      </c>
      <c r="D37" s="319"/>
      <c r="E37" s="320"/>
    </row>
    <row r="38" spans="1:5" x14ac:dyDescent="0.35">
      <c r="A38" s="173">
        <v>15.1</v>
      </c>
      <c r="B38" s="178" t="s">
        <v>103</v>
      </c>
      <c r="C38" s="329">
        <v>63907699.556200005</v>
      </c>
      <c r="D38" s="310"/>
      <c r="E38" s="308"/>
    </row>
    <row r="39" spans="1:5" x14ac:dyDescent="0.35">
      <c r="A39" s="173">
        <v>16</v>
      </c>
      <c r="B39" s="177" t="s">
        <v>128</v>
      </c>
      <c r="C39" s="329">
        <v>0</v>
      </c>
      <c r="D39" s="310"/>
      <c r="E39" s="308"/>
    </row>
    <row r="40" spans="1:5" x14ac:dyDescent="0.35">
      <c r="A40" s="173">
        <v>17</v>
      </c>
      <c r="B40" s="177" t="s">
        <v>129</v>
      </c>
      <c r="C40" s="314">
        <f>SUM(C41:C44)</f>
        <v>31305877823.313107</v>
      </c>
      <c r="D40" s="310"/>
      <c r="E40" s="308"/>
    </row>
    <row r="41" spans="1:5" x14ac:dyDescent="0.35">
      <c r="A41" s="173">
        <v>17.100000000000001</v>
      </c>
      <c r="B41" s="330" t="s">
        <v>130</v>
      </c>
      <c r="C41" s="309">
        <v>26950539956.861404</v>
      </c>
      <c r="D41" s="310"/>
      <c r="E41" s="308"/>
    </row>
    <row r="42" spans="1:5" x14ac:dyDescent="0.35">
      <c r="A42" s="173">
        <v>17.2</v>
      </c>
      <c r="B42" s="176" t="s">
        <v>131</v>
      </c>
      <c r="C42" s="309">
        <v>4256554828.6935997</v>
      </c>
      <c r="D42" s="310"/>
      <c r="E42" s="308"/>
    </row>
    <row r="43" spans="1:5" x14ac:dyDescent="0.35">
      <c r="A43" s="173">
        <v>17.3</v>
      </c>
      <c r="B43" s="331" t="s">
        <v>132</v>
      </c>
      <c r="C43" s="309">
        <v>31844741.6043</v>
      </c>
      <c r="D43" s="318"/>
      <c r="E43" s="308"/>
    </row>
    <row r="44" spans="1:5" x14ac:dyDescent="0.35">
      <c r="A44" s="173">
        <v>17.399999999999999</v>
      </c>
      <c r="B44" s="332" t="s">
        <v>133</v>
      </c>
      <c r="C44" s="309">
        <v>66938296.153799996</v>
      </c>
      <c r="D44" s="333"/>
      <c r="E44" s="308"/>
    </row>
    <row r="45" spans="1:5" x14ac:dyDescent="0.35">
      <c r="A45" s="173">
        <v>18</v>
      </c>
      <c r="B45" s="323" t="s">
        <v>134</v>
      </c>
      <c r="C45" s="309">
        <v>10878006.537599999</v>
      </c>
      <c r="D45" s="334"/>
      <c r="E45" s="320"/>
    </row>
    <row r="46" spans="1:5" x14ac:dyDescent="0.35">
      <c r="A46" s="173">
        <v>19</v>
      </c>
      <c r="B46" s="323" t="s">
        <v>135</v>
      </c>
      <c r="C46" s="314">
        <f>SUM(C47:C48)</f>
        <v>86499141.999500006</v>
      </c>
      <c r="D46" s="1"/>
    </row>
    <row r="47" spans="1:5" x14ac:dyDescent="0.35">
      <c r="A47" s="173">
        <v>19.100000000000001</v>
      </c>
      <c r="B47" s="335" t="s">
        <v>136</v>
      </c>
      <c r="C47" s="309">
        <v>44646108.656300001</v>
      </c>
      <c r="D47" s="1"/>
    </row>
    <row r="48" spans="1:5" x14ac:dyDescent="0.35">
      <c r="A48" s="173">
        <v>19.2</v>
      </c>
      <c r="B48" s="335" t="s">
        <v>137</v>
      </c>
      <c r="C48" s="309">
        <v>41853033.343199998</v>
      </c>
      <c r="D48" s="1"/>
    </row>
    <row r="49" spans="1:4" x14ac:dyDescent="0.35">
      <c r="A49" s="173">
        <v>20</v>
      </c>
      <c r="B49" s="336" t="s">
        <v>138</v>
      </c>
      <c r="C49" s="309">
        <v>1858025566.5148001</v>
      </c>
      <c r="D49" s="1"/>
    </row>
    <row r="50" spans="1:4" x14ac:dyDescent="0.35">
      <c r="A50" s="173">
        <v>21</v>
      </c>
      <c r="B50" s="337" t="s">
        <v>139</v>
      </c>
      <c r="C50" s="309">
        <v>451374656.26070005</v>
      </c>
      <c r="D50" s="1"/>
    </row>
    <row r="51" spans="1:4" x14ac:dyDescent="0.35">
      <c r="A51" s="173">
        <v>21.1</v>
      </c>
      <c r="B51" s="176" t="s">
        <v>140</v>
      </c>
      <c r="C51" s="309">
        <v>206976701.24000001</v>
      </c>
      <c r="D51" s="1"/>
    </row>
    <row r="52" spans="1:4" x14ac:dyDescent="0.35">
      <c r="A52" s="173">
        <v>22</v>
      </c>
      <c r="B52" s="338" t="s">
        <v>141</v>
      </c>
      <c r="C52" s="314">
        <f>SUM(C37,C39,C40,C45,C46,C49,C50)</f>
        <v>33776562894.181908</v>
      </c>
      <c r="D52" s="1"/>
    </row>
    <row r="53" spans="1:4" x14ac:dyDescent="0.35">
      <c r="A53" s="173"/>
      <c r="B53" s="325" t="s">
        <v>142</v>
      </c>
      <c r="C53" s="339">
        <v>0</v>
      </c>
      <c r="D53" s="1"/>
    </row>
    <row r="54" spans="1:4" x14ac:dyDescent="0.35">
      <c r="A54" s="173">
        <v>23</v>
      </c>
      <c r="B54" s="336" t="s">
        <v>414</v>
      </c>
      <c r="C54" s="314">
        <v>21015907.690000001</v>
      </c>
      <c r="D54" s="1"/>
    </row>
    <row r="55" spans="1:4" x14ac:dyDescent="0.35">
      <c r="A55" s="173">
        <v>24</v>
      </c>
      <c r="B55" s="336" t="s">
        <v>144</v>
      </c>
      <c r="C55" s="63">
        <v>0</v>
      </c>
      <c r="D55" s="1"/>
    </row>
    <row r="56" spans="1:4" x14ac:dyDescent="0.35">
      <c r="A56" s="173">
        <v>25</v>
      </c>
      <c r="B56" s="323" t="s">
        <v>145</v>
      </c>
      <c r="C56" s="314">
        <v>521190199.20999998</v>
      </c>
      <c r="D56" s="1"/>
    </row>
    <row r="57" spans="1:4" x14ac:dyDescent="0.35">
      <c r="A57" s="173">
        <v>26</v>
      </c>
      <c r="B57" s="323" t="s">
        <v>146</v>
      </c>
      <c r="C57" s="63">
        <v>-100</v>
      </c>
      <c r="D57" s="1"/>
    </row>
    <row r="58" spans="1:4" x14ac:dyDescent="0.35">
      <c r="A58" s="173">
        <v>27</v>
      </c>
      <c r="B58" s="323" t="s">
        <v>147</v>
      </c>
      <c r="C58" s="314">
        <f>SUM(C59:C60)</f>
        <v>0</v>
      </c>
      <c r="D58" s="1"/>
    </row>
    <row r="59" spans="1:4" x14ac:dyDescent="0.35">
      <c r="A59" s="173">
        <v>27.1</v>
      </c>
      <c r="B59" s="332" t="s">
        <v>148</v>
      </c>
      <c r="C59" s="309">
        <v>0</v>
      </c>
      <c r="D59" s="1"/>
    </row>
    <row r="60" spans="1:4" x14ac:dyDescent="0.35">
      <c r="A60" s="173">
        <v>27.2</v>
      </c>
      <c r="B60" s="332" t="s">
        <v>149</v>
      </c>
      <c r="C60" s="309">
        <v>0</v>
      </c>
      <c r="D60" s="1"/>
    </row>
    <row r="61" spans="1:4" x14ac:dyDescent="0.35">
      <c r="A61" s="173">
        <v>28</v>
      </c>
      <c r="B61" s="340" t="s">
        <v>150</v>
      </c>
      <c r="C61" s="61">
        <v>-80851110.006500006</v>
      </c>
      <c r="D61" s="1"/>
    </row>
    <row r="62" spans="1:4" x14ac:dyDescent="0.35">
      <c r="A62" s="173">
        <v>29</v>
      </c>
      <c r="B62" s="323" t="s">
        <v>151</v>
      </c>
      <c r="C62" s="314">
        <f>SUM(C63:C65)</f>
        <v>16532829.516600002</v>
      </c>
      <c r="D62" s="1"/>
    </row>
    <row r="63" spans="1:4" x14ac:dyDescent="0.35">
      <c r="A63" s="173">
        <v>29.1</v>
      </c>
      <c r="B63" s="341" t="s">
        <v>152</v>
      </c>
      <c r="C63" s="61">
        <v>107811</v>
      </c>
      <c r="D63" s="1"/>
    </row>
    <row r="64" spans="1:4" x14ac:dyDescent="0.35">
      <c r="A64" s="173">
        <v>29.2</v>
      </c>
      <c r="B64" s="335" t="s">
        <v>153</v>
      </c>
      <c r="C64" s="61">
        <v>485361.21</v>
      </c>
      <c r="D64" s="1"/>
    </row>
    <row r="65" spans="1:4" x14ac:dyDescent="0.35">
      <c r="A65" s="173">
        <v>29.3</v>
      </c>
      <c r="B65" s="335" t="s">
        <v>154</v>
      </c>
      <c r="C65" s="309">
        <v>15939657.306600001</v>
      </c>
      <c r="D65" s="1"/>
    </row>
    <row r="66" spans="1:4" x14ac:dyDescent="0.35">
      <c r="A66" s="173">
        <v>30</v>
      </c>
      <c r="B66" s="323" t="s">
        <v>155</v>
      </c>
      <c r="C66" s="309">
        <v>5473977834.6701994</v>
      </c>
      <c r="D66" s="1"/>
    </row>
    <row r="67" spans="1:4" x14ac:dyDescent="0.35">
      <c r="A67" s="173">
        <v>31</v>
      </c>
      <c r="B67" s="342" t="s">
        <v>156</v>
      </c>
      <c r="C67" s="314">
        <f>SUM(C54,C55,C56,C57,C58,C61,C62,C66)</f>
        <v>5951865561.0802994</v>
      </c>
      <c r="D67" s="1"/>
    </row>
    <row r="68" spans="1:4" x14ac:dyDescent="0.35">
      <c r="A68" s="173">
        <v>32</v>
      </c>
      <c r="B68" s="323" t="s">
        <v>157</v>
      </c>
      <c r="C68" s="314">
        <f>SUM(C52,C67)</f>
        <v>39728428455.262207</v>
      </c>
      <c r="D68" s="1"/>
    </row>
    <row r="69" spans="1:4" x14ac:dyDescent="0.35">
      <c r="C69" s="343"/>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F91CD-01D4-49B6-AD90-7CCBB1533352}">
  <sheetPr codeName="Sheet16">
    <tabColor theme="0" tint="-4.9989318521683403E-2"/>
  </sheetPr>
  <dimension ref="A1:S22"/>
  <sheetViews>
    <sheetView zoomScale="70" zoomScaleNormal="70" workbookViewId="0">
      <pane xSplit="1" ySplit="4" topLeftCell="B5" activePane="bottomRight" state="frozen"/>
      <selection activeCell="B19" sqref="B19"/>
      <selection pane="topRight" activeCell="B19" sqref="B19"/>
      <selection pane="bottomLeft" activeCell="B19" sqref="B19"/>
      <selection pane="bottomRight" activeCell="B6" sqref="B6:B7"/>
    </sheetView>
  </sheetViews>
  <sheetFormatPr defaultColWidth="9.1796875" defaultRowHeight="12.5" x14ac:dyDescent="0.25"/>
  <cols>
    <col min="1" max="1" width="10.54296875" style="19" bestFit="1" customWidth="1"/>
    <col min="2" max="2" width="95" style="19" customWidth="1"/>
    <col min="3" max="3" width="16.36328125" style="19" bestFit="1" customWidth="1"/>
    <col min="4" max="4" width="16.54296875" style="19" bestFit="1" customWidth="1"/>
    <col min="5" max="5" width="16.36328125" style="19" bestFit="1" customWidth="1"/>
    <col min="6" max="6" width="16.54296875" style="19" bestFit="1" customWidth="1"/>
    <col min="7" max="7" width="16.36328125" style="19" bestFit="1" customWidth="1"/>
    <col min="8" max="8" width="13.26953125" style="19" bestFit="1" customWidth="1"/>
    <col min="9" max="10" width="14.90625" style="19" bestFit="1" customWidth="1"/>
    <col min="11" max="11" width="16.36328125" style="19" bestFit="1" customWidth="1"/>
    <col min="12" max="12" width="14.90625" style="125" bestFit="1" customWidth="1"/>
    <col min="13" max="13" width="17.453125" style="125" bestFit="1" customWidth="1"/>
    <col min="14" max="14" width="16.36328125" style="125" bestFit="1" customWidth="1"/>
    <col min="15" max="15" width="14.90625" style="125" bestFit="1" customWidth="1"/>
    <col min="16" max="16" width="13.08984375" style="125" bestFit="1" customWidth="1"/>
    <col min="17" max="17" width="14.81640625" style="125" customWidth="1"/>
    <col min="18" max="18" width="13.08984375" style="125" bestFit="1" customWidth="1"/>
    <col min="19" max="19" width="34.81640625" style="125" customWidth="1"/>
    <col min="20" max="16384" width="9.1796875" style="125"/>
  </cols>
  <sheetData>
    <row r="1" spans="1:19" x14ac:dyDescent="0.25">
      <c r="A1" s="20" t="s">
        <v>46</v>
      </c>
      <c r="B1" s="21" t="str">
        <f>'Info '!C2</f>
        <v>JSC TBC Bank</v>
      </c>
    </row>
    <row r="2" spans="1:19" x14ac:dyDescent="0.25">
      <c r="A2" s="20" t="s">
        <v>47</v>
      </c>
      <c r="B2" s="22">
        <f>'1. key ratios '!B2</f>
        <v>46203</v>
      </c>
    </row>
    <row r="4" spans="1:19" ht="26.5" thickBot="1" x14ac:dyDescent="0.35">
      <c r="A4" s="19" t="s">
        <v>415</v>
      </c>
      <c r="B4" s="344" t="s">
        <v>416</v>
      </c>
    </row>
    <row r="5" spans="1:19" s="350" customFormat="1" ht="13" x14ac:dyDescent="0.3">
      <c r="A5" s="345"/>
      <c r="B5" s="346"/>
      <c r="C5" s="347" t="s">
        <v>280</v>
      </c>
      <c r="D5" s="347" t="s">
        <v>281</v>
      </c>
      <c r="E5" s="347" t="s">
        <v>282</v>
      </c>
      <c r="F5" s="347" t="s">
        <v>417</v>
      </c>
      <c r="G5" s="347" t="s">
        <v>418</v>
      </c>
      <c r="H5" s="347" t="s">
        <v>419</v>
      </c>
      <c r="I5" s="347" t="s">
        <v>420</v>
      </c>
      <c r="J5" s="347" t="s">
        <v>421</v>
      </c>
      <c r="K5" s="347" t="s">
        <v>422</v>
      </c>
      <c r="L5" s="347" t="s">
        <v>423</v>
      </c>
      <c r="M5" s="347" t="s">
        <v>424</v>
      </c>
      <c r="N5" s="347" t="s">
        <v>425</v>
      </c>
      <c r="O5" s="347" t="s">
        <v>426</v>
      </c>
      <c r="P5" s="347" t="s">
        <v>427</v>
      </c>
      <c r="Q5" s="347" t="s">
        <v>428</v>
      </c>
      <c r="R5" s="348" t="s">
        <v>429</v>
      </c>
      <c r="S5" s="349" t="s">
        <v>430</v>
      </c>
    </row>
    <row r="6" spans="1:19" s="350" customFormat="1" ht="99" customHeight="1" x14ac:dyDescent="0.3">
      <c r="A6" s="351"/>
      <c r="B6" s="684" t="s">
        <v>431</v>
      </c>
      <c r="C6" s="680">
        <v>0</v>
      </c>
      <c r="D6" s="681"/>
      <c r="E6" s="680">
        <v>0.2</v>
      </c>
      <c r="F6" s="681"/>
      <c r="G6" s="680">
        <v>0.35</v>
      </c>
      <c r="H6" s="681"/>
      <c r="I6" s="680">
        <v>0.5</v>
      </c>
      <c r="J6" s="681"/>
      <c r="K6" s="680">
        <v>0.75</v>
      </c>
      <c r="L6" s="681"/>
      <c r="M6" s="680">
        <v>1</v>
      </c>
      <c r="N6" s="681"/>
      <c r="O6" s="680">
        <v>1.5</v>
      </c>
      <c r="P6" s="681"/>
      <c r="Q6" s="680">
        <v>2.5</v>
      </c>
      <c r="R6" s="681"/>
      <c r="S6" s="682" t="s">
        <v>432</v>
      </c>
    </row>
    <row r="7" spans="1:19" s="350" customFormat="1" ht="30.75" customHeight="1" x14ac:dyDescent="0.3">
      <c r="A7" s="351"/>
      <c r="B7" s="685"/>
      <c r="C7" s="110" t="s">
        <v>433</v>
      </c>
      <c r="D7" s="110" t="s">
        <v>434</v>
      </c>
      <c r="E7" s="110" t="s">
        <v>433</v>
      </c>
      <c r="F7" s="110" t="s">
        <v>434</v>
      </c>
      <c r="G7" s="110" t="s">
        <v>433</v>
      </c>
      <c r="H7" s="110" t="s">
        <v>434</v>
      </c>
      <c r="I7" s="110" t="s">
        <v>433</v>
      </c>
      <c r="J7" s="110" t="s">
        <v>434</v>
      </c>
      <c r="K7" s="110" t="s">
        <v>433</v>
      </c>
      <c r="L7" s="110" t="s">
        <v>434</v>
      </c>
      <c r="M7" s="110" t="s">
        <v>433</v>
      </c>
      <c r="N7" s="110" t="s">
        <v>434</v>
      </c>
      <c r="O7" s="110" t="s">
        <v>433</v>
      </c>
      <c r="P7" s="110" t="s">
        <v>434</v>
      </c>
      <c r="Q7" s="110" t="s">
        <v>433</v>
      </c>
      <c r="R7" s="110" t="s">
        <v>434</v>
      </c>
      <c r="S7" s="683"/>
    </row>
    <row r="8" spans="1:19" x14ac:dyDescent="0.25">
      <c r="A8" s="352">
        <v>1</v>
      </c>
      <c r="B8" s="353" t="s">
        <v>435</v>
      </c>
      <c r="C8" s="354">
        <v>3078003483.7056994</v>
      </c>
      <c r="D8" s="354">
        <v>0</v>
      </c>
      <c r="E8" s="354">
        <v>47555034.254000001</v>
      </c>
      <c r="F8" s="354">
        <v>0</v>
      </c>
      <c r="G8" s="354">
        <v>0</v>
      </c>
      <c r="H8" s="354">
        <v>0</v>
      </c>
      <c r="I8" s="354">
        <v>64254882.166999996</v>
      </c>
      <c r="J8" s="354">
        <v>0</v>
      </c>
      <c r="K8" s="354">
        <v>0</v>
      </c>
      <c r="L8" s="354">
        <v>0</v>
      </c>
      <c r="M8" s="354">
        <v>1890671694.3654418</v>
      </c>
      <c r="N8" s="354">
        <v>0</v>
      </c>
      <c r="O8" s="354">
        <v>0</v>
      </c>
      <c r="P8" s="354">
        <v>0</v>
      </c>
      <c r="Q8" s="354">
        <v>0</v>
      </c>
      <c r="R8" s="354">
        <v>0</v>
      </c>
      <c r="S8" s="354">
        <f>$C$6*SUM(C8:D8)+$E$6*SUM(E8:F8)+$G$6*SUM(G8:H8)+$I$6*SUM(I8:J8)+$K$6*SUM(K8:L8)+$M$6*SUM(M8:N8)+$O$6*SUM(O8:P8)+$Q$6*SUM(Q8:R8)</f>
        <v>1932310142.2997417</v>
      </c>
    </row>
    <row r="9" spans="1:19" x14ac:dyDescent="0.25">
      <c r="A9" s="352">
        <v>2</v>
      </c>
      <c r="B9" s="353" t="s">
        <v>436</v>
      </c>
      <c r="C9" s="354">
        <v>0</v>
      </c>
      <c r="D9" s="354">
        <v>0</v>
      </c>
      <c r="E9" s="354">
        <v>0</v>
      </c>
      <c r="F9" s="354">
        <v>0</v>
      </c>
      <c r="G9" s="354">
        <v>0</v>
      </c>
      <c r="H9" s="354">
        <v>0</v>
      </c>
      <c r="I9" s="354">
        <v>0</v>
      </c>
      <c r="J9" s="354">
        <v>0</v>
      </c>
      <c r="K9" s="354">
        <v>0</v>
      </c>
      <c r="L9" s="354">
        <v>0</v>
      </c>
      <c r="M9" s="354">
        <v>0</v>
      </c>
      <c r="N9" s="354">
        <v>0</v>
      </c>
      <c r="O9" s="354">
        <v>0</v>
      </c>
      <c r="P9" s="354">
        <v>0</v>
      </c>
      <c r="Q9" s="354">
        <v>0</v>
      </c>
      <c r="R9" s="354">
        <v>0</v>
      </c>
      <c r="S9" s="354">
        <f t="shared" ref="S9:S21" si="0">$C$6*SUM(C9:D9)+$E$6*SUM(E9:F9)+$G$6*SUM(G9:H9)+$I$6*SUM(I9:J9)+$K$6*SUM(K9:L9)+$M$6*SUM(M9:N9)+$O$6*SUM(O9:P9)+$Q$6*SUM(Q9:R9)</f>
        <v>0</v>
      </c>
    </row>
    <row r="10" spans="1:19" x14ac:dyDescent="0.25">
      <c r="A10" s="352">
        <v>3</v>
      </c>
      <c r="B10" s="353" t="s">
        <v>437</v>
      </c>
      <c r="C10" s="354">
        <v>448369629.59000003</v>
      </c>
      <c r="D10" s="354">
        <v>0</v>
      </c>
      <c r="E10" s="354">
        <v>0</v>
      </c>
      <c r="F10" s="354">
        <v>0</v>
      </c>
      <c r="G10" s="354">
        <v>0</v>
      </c>
      <c r="H10" s="354">
        <v>0</v>
      </c>
      <c r="I10" s="354">
        <v>0</v>
      </c>
      <c r="J10" s="354">
        <v>0</v>
      </c>
      <c r="K10" s="354">
        <v>0</v>
      </c>
      <c r="L10" s="354">
        <v>0</v>
      </c>
      <c r="M10" s="354">
        <v>0</v>
      </c>
      <c r="N10" s="354">
        <v>0</v>
      </c>
      <c r="O10" s="354">
        <v>0</v>
      </c>
      <c r="P10" s="354">
        <v>0</v>
      </c>
      <c r="Q10" s="354">
        <v>0</v>
      </c>
      <c r="R10" s="354">
        <v>0</v>
      </c>
      <c r="S10" s="354">
        <f t="shared" si="0"/>
        <v>0</v>
      </c>
    </row>
    <row r="11" spans="1:19" x14ac:dyDescent="0.25">
      <c r="A11" s="352">
        <v>4</v>
      </c>
      <c r="B11" s="353" t="s">
        <v>438</v>
      </c>
      <c r="C11" s="354">
        <v>1570475550.3965001</v>
      </c>
      <c r="D11" s="354">
        <v>0</v>
      </c>
      <c r="E11" s="354">
        <v>0</v>
      </c>
      <c r="F11" s="354">
        <v>0</v>
      </c>
      <c r="G11" s="354">
        <v>0</v>
      </c>
      <c r="H11" s="354">
        <v>0</v>
      </c>
      <c r="I11" s="354">
        <v>135303025.06999999</v>
      </c>
      <c r="J11" s="354">
        <v>0</v>
      </c>
      <c r="K11" s="354">
        <v>0</v>
      </c>
      <c r="L11" s="354">
        <v>0</v>
      </c>
      <c r="M11" s="354">
        <v>0</v>
      </c>
      <c r="N11" s="354">
        <v>0</v>
      </c>
      <c r="O11" s="354">
        <v>0</v>
      </c>
      <c r="P11" s="354">
        <v>0</v>
      </c>
      <c r="Q11" s="354">
        <v>0</v>
      </c>
      <c r="R11" s="354">
        <v>0</v>
      </c>
      <c r="S11" s="354">
        <f t="shared" si="0"/>
        <v>67651512.534999996</v>
      </c>
    </row>
    <row r="12" spans="1:19" x14ac:dyDescent="0.25">
      <c r="A12" s="352">
        <v>5</v>
      </c>
      <c r="B12" s="353" t="s">
        <v>439</v>
      </c>
      <c r="C12" s="354">
        <v>0</v>
      </c>
      <c r="D12" s="354">
        <v>0</v>
      </c>
      <c r="E12" s="354">
        <v>0</v>
      </c>
      <c r="F12" s="354">
        <v>0</v>
      </c>
      <c r="G12" s="354">
        <v>0</v>
      </c>
      <c r="H12" s="354">
        <v>0</v>
      </c>
      <c r="I12" s="354">
        <v>0</v>
      </c>
      <c r="J12" s="354">
        <v>0</v>
      </c>
      <c r="K12" s="354">
        <v>0</v>
      </c>
      <c r="L12" s="354">
        <v>0</v>
      </c>
      <c r="M12" s="354">
        <v>0</v>
      </c>
      <c r="N12" s="354">
        <v>0</v>
      </c>
      <c r="O12" s="354">
        <v>0</v>
      </c>
      <c r="P12" s="354">
        <v>0</v>
      </c>
      <c r="Q12" s="354">
        <v>0</v>
      </c>
      <c r="R12" s="354">
        <v>0</v>
      </c>
      <c r="S12" s="354">
        <f t="shared" si="0"/>
        <v>0</v>
      </c>
    </row>
    <row r="13" spans="1:19" x14ac:dyDescent="0.25">
      <c r="A13" s="352">
        <v>6</v>
      </c>
      <c r="B13" s="353" t="s">
        <v>440</v>
      </c>
      <c r="C13" s="354">
        <v>0</v>
      </c>
      <c r="D13" s="354">
        <v>0</v>
      </c>
      <c r="E13" s="354">
        <v>1193896081.343055</v>
      </c>
      <c r="F13" s="354">
        <v>57900534.825000003</v>
      </c>
      <c r="G13" s="354">
        <v>0</v>
      </c>
      <c r="H13" s="354">
        <v>0</v>
      </c>
      <c r="I13" s="354">
        <v>15601508.286874998</v>
      </c>
      <c r="J13" s="354">
        <v>212015537.535</v>
      </c>
      <c r="K13" s="354">
        <v>0</v>
      </c>
      <c r="L13" s="354">
        <v>0</v>
      </c>
      <c r="M13" s="354">
        <v>11989856.242915001</v>
      </c>
      <c r="N13" s="354">
        <v>60981299.075000003</v>
      </c>
      <c r="O13" s="354">
        <v>0</v>
      </c>
      <c r="P13" s="354">
        <v>0</v>
      </c>
      <c r="Q13" s="354">
        <v>0</v>
      </c>
      <c r="R13" s="354">
        <v>0</v>
      </c>
      <c r="S13" s="354">
        <f t="shared" si="0"/>
        <v>437139001.46246356</v>
      </c>
    </row>
    <row r="14" spans="1:19" x14ac:dyDescent="0.25">
      <c r="A14" s="352">
        <v>7</v>
      </c>
      <c r="B14" s="353" t="s">
        <v>441</v>
      </c>
      <c r="C14" s="354">
        <v>0</v>
      </c>
      <c r="D14" s="354">
        <v>0</v>
      </c>
      <c r="E14" s="354">
        <v>0</v>
      </c>
      <c r="F14" s="354">
        <v>0</v>
      </c>
      <c r="G14" s="354">
        <v>0</v>
      </c>
      <c r="H14" s="354">
        <v>0</v>
      </c>
      <c r="I14" s="354">
        <v>0</v>
      </c>
      <c r="J14" s="354">
        <v>0</v>
      </c>
      <c r="K14" s="354">
        <v>0</v>
      </c>
      <c r="L14" s="354">
        <v>0</v>
      </c>
      <c r="M14" s="354">
        <v>11355781749.066748</v>
      </c>
      <c r="N14" s="354">
        <v>1056545611.67238</v>
      </c>
      <c r="O14" s="354">
        <v>0</v>
      </c>
      <c r="P14" s="354">
        <v>0</v>
      </c>
      <c r="Q14" s="354">
        <v>0</v>
      </c>
      <c r="R14" s="354">
        <v>0</v>
      </c>
      <c r="S14" s="354">
        <f t="shared" si="0"/>
        <v>12412327360.739128</v>
      </c>
    </row>
    <row r="15" spans="1:19" x14ac:dyDescent="0.25">
      <c r="A15" s="352">
        <v>8</v>
      </c>
      <c r="B15" s="353" t="s">
        <v>442</v>
      </c>
      <c r="C15" s="354">
        <v>0</v>
      </c>
      <c r="D15" s="354">
        <v>0</v>
      </c>
      <c r="E15" s="354">
        <v>0</v>
      </c>
      <c r="F15" s="354">
        <v>0</v>
      </c>
      <c r="G15" s="354">
        <v>0</v>
      </c>
      <c r="H15" s="354">
        <v>0</v>
      </c>
      <c r="I15" s="354">
        <v>0</v>
      </c>
      <c r="J15" s="354">
        <v>0</v>
      </c>
      <c r="K15" s="354">
        <v>9226333599.5600224</v>
      </c>
      <c r="L15" s="354">
        <v>154560466.89923701</v>
      </c>
      <c r="M15" s="354">
        <v>0</v>
      </c>
      <c r="N15" s="354">
        <v>0</v>
      </c>
      <c r="O15" s="354">
        <v>0</v>
      </c>
      <c r="P15" s="354">
        <v>0</v>
      </c>
      <c r="Q15" s="354">
        <v>0</v>
      </c>
      <c r="R15" s="354">
        <v>0</v>
      </c>
      <c r="S15" s="354">
        <f t="shared" si="0"/>
        <v>7035670549.8444443</v>
      </c>
    </row>
    <row r="16" spans="1:19" x14ac:dyDescent="0.25">
      <c r="A16" s="352">
        <v>9</v>
      </c>
      <c r="B16" s="353" t="s">
        <v>443</v>
      </c>
      <c r="C16" s="354">
        <v>0</v>
      </c>
      <c r="D16" s="354">
        <v>0</v>
      </c>
      <c r="E16" s="354">
        <v>0</v>
      </c>
      <c r="F16" s="354">
        <v>0</v>
      </c>
      <c r="G16" s="354">
        <v>4519947033.1100016</v>
      </c>
      <c r="H16" s="354">
        <v>9309319.1598019991</v>
      </c>
      <c r="I16" s="354">
        <v>0</v>
      </c>
      <c r="J16" s="354">
        <v>0</v>
      </c>
      <c r="K16" s="354">
        <v>0</v>
      </c>
      <c r="L16" s="354">
        <v>0</v>
      </c>
      <c r="M16" s="354">
        <v>0</v>
      </c>
      <c r="N16" s="354">
        <v>0</v>
      </c>
      <c r="O16" s="354">
        <v>0</v>
      </c>
      <c r="P16" s="354">
        <v>0</v>
      </c>
      <c r="Q16" s="354">
        <v>0</v>
      </c>
      <c r="R16" s="354">
        <v>0</v>
      </c>
      <c r="S16" s="354">
        <f t="shared" si="0"/>
        <v>1585239723.2944312</v>
      </c>
    </row>
    <row r="17" spans="1:19" x14ac:dyDescent="0.25">
      <c r="A17" s="352">
        <v>10</v>
      </c>
      <c r="B17" s="353" t="s">
        <v>444</v>
      </c>
      <c r="C17" s="354">
        <v>0</v>
      </c>
      <c r="D17" s="354">
        <v>0</v>
      </c>
      <c r="E17" s="354">
        <v>0</v>
      </c>
      <c r="F17" s="354">
        <v>0</v>
      </c>
      <c r="G17" s="354">
        <v>0</v>
      </c>
      <c r="H17" s="354">
        <v>0</v>
      </c>
      <c r="I17" s="354">
        <v>10207223.08</v>
      </c>
      <c r="J17" s="354">
        <v>0</v>
      </c>
      <c r="K17" s="354">
        <v>0</v>
      </c>
      <c r="L17" s="354">
        <v>0</v>
      </c>
      <c r="M17" s="354">
        <v>126404455.17000003</v>
      </c>
      <c r="N17" s="354">
        <v>57639.275000000001</v>
      </c>
      <c r="O17" s="354">
        <v>241041345.38000003</v>
      </c>
      <c r="P17" s="354">
        <v>2152021.3970630001</v>
      </c>
      <c r="Q17" s="354">
        <v>0</v>
      </c>
      <c r="R17" s="354">
        <v>0</v>
      </c>
      <c r="S17" s="354">
        <f t="shared" si="0"/>
        <v>496355756.15059459</v>
      </c>
    </row>
    <row r="18" spans="1:19" x14ac:dyDescent="0.25">
      <c r="A18" s="352">
        <v>11</v>
      </c>
      <c r="B18" s="353" t="s">
        <v>445</v>
      </c>
      <c r="C18" s="354">
        <v>0</v>
      </c>
      <c r="D18" s="354">
        <v>0</v>
      </c>
      <c r="E18" s="354">
        <v>0</v>
      </c>
      <c r="F18" s="354">
        <v>0</v>
      </c>
      <c r="G18" s="354">
        <v>0</v>
      </c>
      <c r="H18" s="354">
        <v>0</v>
      </c>
      <c r="I18" s="354">
        <v>0</v>
      </c>
      <c r="J18" s="354">
        <v>0</v>
      </c>
      <c r="K18" s="354">
        <v>0</v>
      </c>
      <c r="L18" s="354">
        <v>0</v>
      </c>
      <c r="M18" s="354">
        <v>181629316.69999999</v>
      </c>
      <c r="N18" s="354">
        <v>0</v>
      </c>
      <c r="O18" s="354">
        <v>0</v>
      </c>
      <c r="P18" s="354">
        <v>0</v>
      </c>
      <c r="Q18" s="354">
        <v>30464656.342799999</v>
      </c>
      <c r="R18" s="354">
        <v>0</v>
      </c>
      <c r="S18" s="354">
        <f t="shared" si="0"/>
        <v>257790957.55699998</v>
      </c>
    </row>
    <row r="19" spans="1:19" x14ac:dyDescent="0.25">
      <c r="A19" s="352">
        <v>12</v>
      </c>
      <c r="B19" s="353" t="s">
        <v>446</v>
      </c>
      <c r="C19" s="354">
        <v>0</v>
      </c>
      <c r="D19" s="354">
        <v>0</v>
      </c>
      <c r="E19" s="354">
        <v>0</v>
      </c>
      <c r="F19" s="354">
        <v>0</v>
      </c>
      <c r="G19" s="354">
        <v>0</v>
      </c>
      <c r="H19" s="354">
        <v>0</v>
      </c>
      <c r="I19" s="354">
        <v>0</v>
      </c>
      <c r="J19" s="354">
        <v>0</v>
      </c>
      <c r="K19" s="354">
        <v>0</v>
      </c>
      <c r="L19" s="354">
        <v>0</v>
      </c>
      <c r="M19" s="354">
        <v>0</v>
      </c>
      <c r="N19" s="354">
        <v>0</v>
      </c>
      <c r="O19" s="354">
        <v>0</v>
      </c>
      <c r="P19" s="354">
        <v>0</v>
      </c>
      <c r="Q19" s="354">
        <v>0</v>
      </c>
      <c r="R19" s="354">
        <v>0</v>
      </c>
      <c r="S19" s="354">
        <f t="shared" si="0"/>
        <v>0</v>
      </c>
    </row>
    <row r="20" spans="1:19" x14ac:dyDescent="0.25">
      <c r="A20" s="352">
        <v>13</v>
      </c>
      <c r="B20" s="353" t="s">
        <v>447</v>
      </c>
      <c r="C20" s="354">
        <v>0</v>
      </c>
      <c r="D20" s="354">
        <v>0</v>
      </c>
      <c r="E20" s="354">
        <v>0</v>
      </c>
      <c r="F20" s="354">
        <v>0</v>
      </c>
      <c r="G20" s="354">
        <v>0</v>
      </c>
      <c r="H20" s="354">
        <v>0</v>
      </c>
      <c r="I20" s="354">
        <v>0</v>
      </c>
      <c r="J20" s="354">
        <v>0</v>
      </c>
      <c r="K20" s="354">
        <v>0</v>
      </c>
      <c r="L20" s="354">
        <v>0</v>
      </c>
      <c r="M20" s="354">
        <v>0</v>
      </c>
      <c r="N20" s="354">
        <v>0</v>
      </c>
      <c r="O20" s="354">
        <v>0</v>
      </c>
      <c r="P20" s="354">
        <v>0</v>
      </c>
      <c r="Q20" s="354">
        <v>0</v>
      </c>
      <c r="R20" s="354">
        <v>0</v>
      </c>
      <c r="S20" s="354">
        <f t="shared" si="0"/>
        <v>0</v>
      </c>
    </row>
    <row r="21" spans="1:19" x14ac:dyDescent="0.25">
      <c r="A21" s="352">
        <v>14</v>
      </c>
      <c r="B21" s="353" t="s">
        <v>448</v>
      </c>
      <c r="C21" s="354">
        <v>831319622.05130017</v>
      </c>
      <c r="D21" s="354">
        <v>0</v>
      </c>
      <c r="E21" s="354">
        <v>19008352.083500002</v>
      </c>
      <c r="F21" s="354">
        <v>0</v>
      </c>
      <c r="G21" s="354">
        <v>0</v>
      </c>
      <c r="H21" s="354">
        <v>0</v>
      </c>
      <c r="I21" s="354">
        <v>0</v>
      </c>
      <c r="J21" s="354">
        <v>0</v>
      </c>
      <c r="K21" s="354">
        <v>0</v>
      </c>
      <c r="L21" s="354">
        <v>0</v>
      </c>
      <c r="M21" s="354">
        <v>4107764715.8287234</v>
      </c>
      <c r="N21" s="354">
        <v>47511969.402557001</v>
      </c>
      <c r="O21" s="354">
        <v>0</v>
      </c>
      <c r="P21" s="354">
        <v>0</v>
      </c>
      <c r="Q21" s="354">
        <v>18577984.969999999</v>
      </c>
      <c r="R21" s="354">
        <v>0</v>
      </c>
      <c r="S21" s="354">
        <f t="shared" si="0"/>
        <v>4205523318.0729804</v>
      </c>
    </row>
    <row r="22" spans="1:19" ht="13.5" thickBot="1" x14ac:dyDescent="0.35">
      <c r="A22" s="355"/>
      <c r="B22" s="356" t="s">
        <v>401</v>
      </c>
      <c r="C22" s="357">
        <f>SUM(C8:C21)</f>
        <v>5928168285.7434998</v>
      </c>
      <c r="D22" s="357">
        <f t="shared" ref="D22:S22" si="1">SUM(D8:D21)</f>
        <v>0</v>
      </c>
      <c r="E22" s="357">
        <f t="shared" si="1"/>
        <v>1260459467.6805549</v>
      </c>
      <c r="F22" s="357">
        <f t="shared" si="1"/>
        <v>57900534.825000003</v>
      </c>
      <c r="G22" s="357">
        <f t="shared" si="1"/>
        <v>4519947033.1100016</v>
      </c>
      <c r="H22" s="357">
        <f t="shared" si="1"/>
        <v>9309319.1598019991</v>
      </c>
      <c r="I22" s="357">
        <f t="shared" si="1"/>
        <v>225366638.60387501</v>
      </c>
      <c r="J22" s="357">
        <f t="shared" si="1"/>
        <v>212015537.535</v>
      </c>
      <c r="K22" s="357">
        <f t="shared" si="1"/>
        <v>9226333599.5600224</v>
      </c>
      <c r="L22" s="357">
        <f t="shared" si="1"/>
        <v>154560466.89923701</v>
      </c>
      <c r="M22" s="357">
        <f t="shared" si="1"/>
        <v>17674241787.373829</v>
      </c>
      <c r="N22" s="357">
        <f t="shared" si="1"/>
        <v>1165096519.424937</v>
      </c>
      <c r="O22" s="357">
        <f t="shared" si="1"/>
        <v>241041345.38000003</v>
      </c>
      <c r="P22" s="357">
        <f t="shared" si="1"/>
        <v>2152021.3970630001</v>
      </c>
      <c r="Q22" s="357">
        <f t="shared" si="1"/>
        <v>49042641.312799998</v>
      </c>
      <c r="R22" s="357">
        <f t="shared" si="1"/>
        <v>0</v>
      </c>
      <c r="S22" s="357">
        <f t="shared" si="1"/>
        <v>28430008321.955776</v>
      </c>
    </row>
  </sheetData>
  <mergeCells count="10">
    <mergeCell ref="M6:N6"/>
    <mergeCell ref="O6:P6"/>
    <mergeCell ref="Q6:R6"/>
    <mergeCell ref="S6:S7"/>
    <mergeCell ref="B6:B7"/>
    <mergeCell ref="C6:D6"/>
    <mergeCell ref="E6:F6"/>
    <mergeCell ref="G6:H6"/>
    <mergeCell ref="I6:J6"/>
    <mergeCell ref="K6:L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9C407-9BE9-4DBA-9178-115918DEE75D}">
  <sheetPr codeName="Sheet17">
    <tabColor theme="0" tint="-4.9989318521683403E-2"/>
  </sheetPr>
  <dimension ref="A1:V28"/>
  <sheetViews>
    <sheetView zoomScale="70" zoomScaleNormal="70" workbookViewId="0">
      <pane xSplit="2" ySplit="6" topLeftCell="C7" activePane="bottomRight" state="frozen"/>
      <selection activeCell="B19" sqref="B19"/>
      <selection pane="topRight" activeCell="B19" sqref="B19"/>
      <selection pane="bottomLeft" activeCell="B19" sqref="B19"/>
      <selection pane="bottomRight" activeCell="C7" sqref="C7"/>
    </sheetView>
  </sheetViews>
  <sheetFormatPr defaultColWidth="9.1796875" defaultRowHeight="12.5" x14ac:dyDescent="0.25"/>
  <cols>
    <col min="1" max="1" width="10.54296875" style="19" bestFit="1" customWidth="1"/>
    <col min="2" max="2" width="63.81640625" style="19" bestFit="1" customWidth="1"/>
    <col min="3" max="3" width="19" style="19" customWidth="1"/>
    <col min="4" max="4" width="19.54296875" style="19" customWidth="1"/>
    <col min="5" max="5" width="31.1796875" style="19" customWidth="1"/>
    <col min="6" max="6" width="29.1796875" style="19" customWidth="1"/>
    <col min="7" max="7" width="28.54296875" style="19" customWidth="1"/>
    <col min="8" max="8" width="26.453125" style="19" customWidth="1"/>
    <col min="9" max="9" width="23.81640625" style="19" customWidth="1"/>
    <col min="10" max="10" width="21.54296875" style="19" customWidth="1"/>
    <col min="11" max="11" width="15.81640625" style="19" customWidth="1"/>
    <col min="12" max="12" width="13.1796875" style="19" customWidth="1"/>
    <col min="13" max="13" width="20.81640625" style="19" customWidth="1"/>
    <col min="14" max="14" width="19.1796875" style="19" customWidth="1"/>
    <col min="15" max="15" width="18.453125" style="19" customWidth="1"/>
    <col min="16" max="16" width="19" style="19" customWidth="1"/>
    <col min="17" max="17" width="20.1796875" style="19" customWidth="1"/>
    <col min="18" max="18" width="18" style="19" customWidth="1"/>
    <col min="19" max="19" width="36" style="19" customWidth="1"/>
    <col min="20" max="20" width="26.1796875" style="19" customWidth="1"/>
    <col min="21" max="21" width="24.81640625" style="19" customWidth="1"/>
    <col min="22" max="22" width="20" style="19" customWidth="1"/>
    <col min="23" max="16384" width="9.1796875" style="125"/>
  </cols>
  <sheetData>
    <row r="1" spans="1:22" x14ac:dyDescent="0.25">
      <c r="A1" s="20" t="s">
        <v>46</v>
      </c>
      <c r="B1" s="21" t="str">
        <f>'Info '!C2</f>
        <v>JSC TBC Bank</v>
      </c>
    </row>
    <row r="2" spans="1:22" x14ac:dyDescent="0.25">
      <c r="A2" s="20" t="s">
        <v>47</v>
      </c>
      <c r="B2" s="22">
        <f>'1. key ratios '!B2</f>
        <v>46203</v>
      </c>
    </row>
    <row r="4" spans="1:22" ht="13.5" thickBot="1" x14ac:dyDescent="0.35">
      <c r="A4" s="19" t="s">
        <v>449</v>
      </c>
      <c r="B4" s="126" t="s">
        <v>450</v>
      </c>
      <c r="V4" s="301" t="s">
        <v>240</v>
      </c>
    </row>
    <row r="5" spans="1:22" ht="12.75" customHeight="1" x14ac:dyDescent="0.3">
      <c r="A5" s="358"/>
      <c r="B5" s="359"/>
      <c r="C5" s="686" t="s">
        <v>451</v>
      </c>
      <c r="D5" s="687"/>
      <c r="E5" s="687"/>
      <c r="F5" s="687"/>
      <c r="G5" s="687"/>
      <c r="H5" s="687"/>
      <c r="I5" s="687"/>
      <c r="J5" s="687"/>
      <c r="K5" s="687"/>
      <c r="L5" s="688"/>
      <c r="M5" s="689" t="s">
        <v>452</v>
      </c>
      <c r="N5" s="690"/>
      <c r="O5" s="690"/>
      <c r="P5" s="690"/>
      <c r="Q5" s="690"/>
      <c r="R5" s="690"/>
      <c r="S5" s="691"/>
      <c r="T5" s="692" t="s">
        <v>453</v>
      </c>
      <c r="U5" s="692" t="s">
        <v>454</v>
      </c>
      <c r="V5" s="694" t="s">
        <v>455</v>
      </c>
    </row>
    <row r="6" spans="1:22" s="367" customFormat="1" ht="100" x14ac:dyDescent="0.35">
      <c r="A6" s="193"/>
      <c r="B6" s="360"/>
      <c r="C6" s="361" t="s">
        <v>456</v>
      </c>
      <c r="D6" s="362" t="s">
        <v>457</v>
      </c>
      <c r="E6" s="363" t="s">
        <v>458</v>
      </c>
      <c r="F6" s="363" t="s">
        <v>459</v>
      </c>
      <c r="G6" s="362" t="s">
        <v>460</v>
      </c>
      <c r="H6" s="362" t="s">
        <v>461</v>
      </c>
      <c r="I6" s="362" t="s">
        <v>462</v>
      </c>
      <c r="J6" s="362" t="s">
        <v>463</v>
      </c>
      <c r="K6" s="364" t="s">
        <v>464</v>
      </c>
      <c r="L6" s="365" t="s">
        <v>465</v>
      </c>
      <c r="M6" s="361" t="s">
        <v>466</v>
      </c>
      <c r="N6" s="364" t="s">
        <v>467</v>
      </c>
      <c r="O6" s="364" t="s">
        <v>468</v>
      </c>
      <c r="P6" s="364" t="s">
        <v>469</v>
      </c>
      <c r="Q6" s="364" t="s">
        <v>470</v>
      </c>
      <c r="R6" s="364" t="s">
        <v>471</v>
      </c>
      <c r="S6" s="366" t="s">
        <v>472</v>
      </c>
      <c r="T6" s="693"/>
      <c r="U6" s="693"/>
      <c r="V6" s="695"/>
    </row>
    <row r="7" spans="1:22" x14ac:dyDescent="0.25">
      <c r="A7" s="368">
        <v>1</v>
      </c>
      <c r="B7" s="353" t="s">
        <v>435</v>
      </c>
      <c r="C7" s="369">
        <v>0</v>
      </c>
      <c r="D7" s="370">
        <v>0</v>
      </c>
      <c r="E7" s="370">
        <v>0</v>
      </c>
      <c r="F7" s="370">
        <v>0</v>
      </c>
      <c r="G7" s="370">
        <v>0</v>
      </c>
      <c r="H7" s="370">
        <v>0</v>
      </c>
      <c r="I7" s="370">
        <v>0</v>
      </c>
      <c r="J7" s="370">
        <v>0</v>
      </c>
      <c r="K7" s="370">
        <v>0</v>
      </c>
      <c r="L7" s="194">
        <v>0</v>
      </c>
      <c r="M7" s="369">
        <v>0</v>
      </c>
      <c r="N7" s="370">
        <v>0</v>
      </c>
      <c r="O7" s="370">
        <v>0</v>
      </c>
      <c r="P7" s="370">
        <v>0</v>
      </c>
      <c r="Q7" s="370">
        <v>0</v>
      </c>
      <c r="R7" s="370">
        <v>0</v>
      </c>
      <c r="S7" s="194">
        <v>0</v>
      </c>
      <c r="T7" s="371">
        <v>0</v>
      </c>
      <c r="U7" s="371">
        <v>0</v>
      </c>
      <c r="V7" s="372">
        <f>SUM(C7:S7)</f>
        <v>0</v>
      </c>
    </row>
    <row r="8" spans="1:22" x14ac:dyDescent="0.25">
      <c r="A8" s="368">
        <v>2</v>
      </c>
      <c r="B8" s="353" t="s">
        <v>436</v>
      </c>
      <c r="C8" s="369">
        <v>0</v>
      </c>
      <c r="D8" s="370">
        <v>0</v>
      </c>
      <c r="E8" s="370">
        <v>0</v>
      </c>
      <c r="F8" s="370">
        <v>0</v>
      </c>
      <c r="G8" s="370">
        <v>0</v>
      </c>
      <c r="H8" s="370">
        <v>0</v>
      </c>
      <c r="I8" s="370">
        <v>0</v>
      </c>
      <c r="J8" s="370">
        <v>0</v>
      </c>
      <c r="K8" s="370">
        <v>0</v>
      </c>
      <c r="L8" s="194">
        <v>0</v>
      </c>
      <c r="M8" s="369">
        <v>0</v>
      </c>
      <c r="N8" s="370">
        <v>0</v>
      </c>
      <c r="O8" s="370">
        <v>0</v>
      </c>
      <c r="P8" s="370">
        <v>0</v>
      </c>
      <c r="Q8" s="370">
        <v>0</v>
      </c>
      <c r="R8" s="370">
        <v>0</v>
      </c>
      <c r="S8" s="194">
        <v>0</v>
      </c>
      <c r="T8" s="371">
        <v>0</v>
      </c>
      <c r="U8" s="371">
        <v>0</v>
      </c>
      <c r="V8" s="372">
        <f t="shared" ref="V8:V20" si="0">SUM(C8:S8)</f>
        <v>0</v>
      </c>
    </row>
    <row r="9" spans="1:22" x14ac:dyDescent="0.25">
      <c r="A9" s="368">
        <v>3</v>
      </c>
      <c r="B9" s="353" t="s">
        <v>473</v>
      </c>
      <c r="C9" s="369">
        <v>0</v>
      </c>
      <c r="D9" s="370">
        <v>0</v>
      </c>
      <c r="E9" s="370">
        <v>0</v>
      </c>
      <c r="F9" s="370">
        <v>0</v>
      </c>
      <c r="G9" s="370">
        <v>0</v>
      </c>
      <c r="H9" s="370">
        <v>0</v>
      </c>
      <c r="I9" s="370">
        <v>0</v>
      </c>
      <c r="J9" s="370">
        <v>0</v>
      </c>
      <c r="K9" s="370">
        <v>0</v>
      </c>
      <c r="L9" s="194">
        <v>0</v>
      </c>
      <c r="M9" s="369">
        <v>0</v>
      </c>
      <c r="N9" s="370">
        <v>0</v>
      </c>
      <c r="O9" s="370">
        <v>0</v>
      </c>
      <c r="P9" s="370">
        <v>0</v>
      </c>
      <c r="Q9" s="370">
        <v>0</v>
      </c>
      <c r="R9" s="370">
        <v>0</v>
      </c>
      <c r="S9" s="194">
        <v>0</v>
      </c>
      <c r="T9" s="371">
        <v>0</v>
      </c>
      <c r="U9" s="371">
        <v>0</v>
      </c>
      <c r="V9" s="372">
        <f t="shared" si="0"/>
        <v>0</v>
      </c>
    </row>
    <row r="10" spans="1:22" x14ac:dyDescent="0.25">
      <c r="A10" s="368">
        <v>4</v>
      </c>
      <c r="B10" s="353" t="s">
        <v>438</v>
      </c>
      <c r="C10" s="369">
        <v>0</v>
      </c>
      <c r="D10" s="370">
        <v>0</v>
      </c>
      <c r="E10" s="370">
        <v>0</v>
      </c>
      <c r="F10" s="370">
        <v>0</v>
      </c>
      <c r="G10" s="370">
        <v>0</v>
      </c>
      <c r="H10" s="370">
        <v>0</v>
      </c>
      <c r="I10" s="370">
        <v>0</v>
      </c>
      <c r="J10" s="370">
        <v>0</v>
      </c>
      <c r="K10" s="370">
        <v>0</v>
      </c>
      <c r="L10" s="194">
        <v>0</v>
      </c>
      <c r="M10" s="369">
        <v>0</v>
      </c>
      <c r="N10" s="370">
        <v>0</v>
      </c>
      <c r="O10" s="370">
        <v>0</v>
      </c>
      <c r="P10" s="370">
        <v>0</v>
      </c>
      <c r="Q10" s="370">
        <v>0</v>
      </c>
      <c r="R10" s="370">
        <v>0</v>
      </c>
      <c r="S10" s="194">
        <v>0</v>
      </c>
      <c r="T10" s="371">
        <v>0</v>
      </c>
      <c r="U10" s="371">
        <v>0</v>
      </c>
      <c r="V10" s="372">
        <f t="shared" si="0"/>
        <v>0</v>
      </c>
    </row>
    <row r="11" spans="1:22" x14ac:dyDescent="0.25">
      <c r="A11" s="368">
        <v>5</v>
      </c>
      <c r="B11" s="353" t="s">
        <v>439</v>
      </c>
      <c r="C11" s="369">
        <v>0</v>
      </c>
      <c r="D11" s="370">
        <v>0</v>
      </c>
      <c r="E11" s="370">
        <v>0</v>
      </c>
      <c r="F11" s="370">
        <v>0</v>
      </c>
      <c r="G11" s="370">
        <v>0</v>
      </c>
      <c r="H11" s="370">
        <v>0</v>
      </c>
      <c r="I11" s="370">
        <v>0</v>
      </c>
      <c r="J11" s="370">
        <v>0</v>
      </c>
      <c r="K11" s="370">
        <v>0</v>
      </c>
      <c r="L11" s="194">
        <v>0</v>
      </c>
      <c r="M11" s="369">
        <v>0</v>
      </c>
      <c r="N11" s="370">
        <v>0</v>
      </c>
      <c r="O11" s="370">
        <v>0</v>
      </c>
      <c r="P11" s="370">
        <v>0</v>
      </c>
      <c r="Q11" s="370">
        <v>0</v>
      </c>
      <c r="R11" s="370">
        <v>0</v>
      </c>
      <c r="S11" s="194">
        <v>0</v>
      </c>
      <c r="T11" s="371">
        <v>0</v>
      </c>
      <c r="U11" s="371">
        <v>0</v>
      </c>
      <c r="V11" s="372">
        <f t="shared" si="0"/>
        <v>0</v>
      </c>
    </row>
    <row r="12" spans="1:22" x14ac:dyDescent="0.25">
      <c r="A12" s="368">
        <v>6</v>
      </c>
      <c r="B12" s="353" t="s">
        <v>440</v>
      </c>
      <c r="C12" s="369">
        <v>0</v>
      </c>
      <c r="D12" s="370">
        <v>120918.13399999999</v>
      </c>
      <c r="E12" s="370">
        <v>0</v>
      </c>
      <c r="F12" s="370">
        <v>0</v>
      </c>
      <c r="G12" s="370">
        <v>0</v>
      </c>
      <c r="H12" s="370">
        <v>0</v>
      </c>
      <c r="I12" s="370">
        <v>0</v>
      </c>
      <c r="J12" s="370">
        <v>0</v>
      </c>
      <c r="K12" s="370">
        <v>0</v>
      </c>
      <c r="L12" s="194">
        <v>0</v>
      </c>
      <c r="M12" s="369">
        <v>0</v>
      </c>
      <c r="N12" s="370">
        <v>0</v>
      </c>
      <c r="O12" s="370">
        <v>0</v>
      </c>
      <c r="P12" s="370">
        <v>0</v>
      </c>
      <c r="Q12" s="370">
        <v>0</v>
      </c>
      <c r="R12" s="370">
        <v>650231.57999999996</v>
      </c>
      <c r="S12" s="194">
        <v>0</v>
      </c>
      <c r="T12" s="371">
        <v>120918.13399999999</v>
      </c>
      <c r="U12" s="371">
        <v>650231.576</v>
      </c>
      <c r="V12" s="372">
        <f t="shared" si="0"/>
        <v>771149.71399999992</v>
      </c>
    </row>
    <row r="13" spans="1:22" x14ac:dyDescent="0.25">
      <c r="A13" s="368">
        <v>7</v>
      </c>
      <c r="B13" s="353" t="s">
        <v>441</v>
      </c>
      <c r="C13" s="369">
        <v>0</v>
      </c>
      <c r="D13" s="370">
        <v>125008394.55180001</v>
      </c>
      <c r="E13" s="370">
        <v>0</v>
      </c>
      <c r="F13" s="370">
        <v>0</v>
      </c>
      <c r="G13" s="370">
        <v>0</v>
      </c>
      <c r="H13" s="370">
        <v>0</v>
      </c>
      <c r="I13" s="370">
        <v>0</v>
      </c>
      <c r="J13" s="370">
        <v>0</v>
      </c>
      <c r="K13" s="370">
        <v>0</v>
      </c>
      <c r="L13" s="194">
        <v>0</v>
      </c>
      <c r="M13" s="369">
        <v>34224598.200699992</v>
      </c>
      <c r="N13" s="370">
        <v>0</v>
      </c>
      <c r="O13" s="370">
        <v>6722383.6031000009</v>
      </c>
      <c r="P13" s="370">
        <v>0</v>
      </c>
      <c r="Q13" s="370">
        <v>0</v>
      </c>
      <c r="R13" s="370">
        <v>3171208.52</v>
      </c>
      <c r="S13" s="194">
        <v>0</v>
      </c>
      <c r="T13" s="371">
        <v>97698058.585600019</v>
      </c>
      <c r="U13" s="371">
        <v>71428526.2984</v>
      </c>
      <c r="V13" s="372">
        <f t="shared" si="0"/>
        <v>169126584.87560001</v>
      </c>
    </row>
    <row r="14" spans="1:22" x14ac:dyDescent="0.25">
      <c r="A14" s="368">
        <v>8</v>
      </c>
      <c r="B14" s="353" t="s">
        <v>442</v>
      </c>
      <c r="C14" s="369">
        <v>0</v>
      </c>
      <c r="D14" s="370">
        <v>46004183.745000005</v>
      </c>
      <c r="E14" s="370">
        <v>0</v>
      </c>
      <c r="F14" s="370">
        <v>0</v>
      </c>
      <c r="G14" s="370">
        <v>0</v>
      </c>
      <c r="H14" s="370">
        <v>0</v>
      </c>
      <c r="I14" s="370">
        <v>0</v>
      </c>
      <c r="J14" s="370">
        <v>0</v>
      </c>
      <c r="K14" s="370">
        <v>0</v>
      </c>
      <c r="L14" s="194">
        <v>0</v>
      </c>
      <c r="M14" s="369">
        <v>12581072.493899997</v>
      </c>
      <c r="N14" s="370">
        <v>0</v>
      </c>
      <c r="O14" s="370">
        <v>6692322.9038999993</v>
      </c>
      <c r="P14" s="370">
        <v>0</v>
      </c>
      <c r="Q14" s="370">
        <v>0</v>
      </c>
      <c r="R14" s="370">
        <v>0</v>
      </c>
      <c r="S14" s="194">
        <v>0</v>
      </c>
      <c r="T14" s="371">
        <v>58065718.302800007</v>
      </c>
      <c r="U14" s="371">
        <v>7211860.8375937501</v>
      </c>
      <c r="V14" s="372">
        <f t="shared" si="0"/>
        <v>65277579.142800003</v>
      </c>
    </row>
    <row r="15" spans="1:22" x14ac:dyDescent="0.25">
      <c r="A15" s="368">
        <v>9</v>
      </c>
      <c r="B15" s="353" t="s">
        <v>443</v>
      </c>
      <c r="C15" s="369">
        <v>0</v>
      </c>
      <c r="D15" s="370">
        <v>166441.80250000002</v>
      </c>
      <c r="E15" s="370">
        <v>0</v>
      </c>
      <c r="F15" s="370">
        <v>0</v>
      </c>
      <c r="G15" s="370">
        <v>0</v>
      </c>
      <c r="H15" s="370">
        <v>0</v>
      </c>
      <c r="I15" s="370">
        <v>0</v>
      </c>
      <c r="J15" s="370">
        <v>0</v>
      </c>
      <c r="K15" s="370">
        <v>0</v>
      </c>
      <c r="L15" s="194">
        <v>0</v>
      </c>
      <c r="M15" s="369">
        <v>47207.843200000003</v>
      </c>
      <c r="N15" s="370">
        <v>0</v>
      </c>
      <c r="O15" s="370">
        <v>26857.130599999997</v>
      </c>
      <c r="P15" s="370">
        <v>0</v>
      </c>
      <c r="Q15" s="370">
        <v>0</v>
      </c>
      <c r="R15" s="370">
        <v>0</v>
      </c>
      <c r="S15" s="194">
        <v>0</v>
      </c>
      <c r="T15" s="371">
        <v>105525.2663</v>
      </c>
      <c r="U15" s="371">
        <v>134981.5087947</v>
      </c>
      <c r="V15" s="372">
        <f t="shared" si="0"/>
        <v>240506.77630000003</v>
      </c>
    </row>
    <row r="16" spans="1:22" x14ac:dyDescent="0.25">
      <c r="A16" s="368">
        <v>10</v>
      </c>
      <c r="B16" s="353" t="s">
        <v>444</v>
      </c>
      <c r="C16" s="369">
        <v>0</v>
      </c>
      <c r="D16" s="370">
        <v>38230.095300000001</v>
      </c>
      <c r="E16" s="370">
        <v>0</v>
      </c>
      <c r="F16" s="370">
        <v>0</v>
      </c>
      <c r="G16" s="370">
        <v>0</v>
      </c>
      <c r="H16" s="370">
        <v>0</v>
      </c>
      <c r="I16" s="370">
        <v>0</v>
      </c>
      <c r="J16" s="370">
        <v>0</v>
      </c>
      <c r="K16" s="370">
        <v>0</v>
      </c>
      <c r="L16" s="194">
        <v>0</v>
      </c>
      <c r="M16" s="369">
        <v>870981.85030000017</v>
      </c>
      <c r="N16" s="370">
        <v>0</v>
      </c>
      <c r="O16" s="370">
        <v>1322241.1262999999</v>
      </c>
      <c r="P16" s="370">
        <v>0</v>
      </c>
      <c r="Q16" s="370">
        <v>0</v>
      </c>
      <c r="R16" s="370">
        <v>0</v>
      </c>
      <c r="S16" s="194">
        <v>0</v>
      </c>
      <c r="T16" s="371">
        <v>2231453.0719000003</v>
      </c>
      <c r="U16" s="371">
        <v>-4.9999999999999998E-7</v>
      </c>
      <c r="V16" s="372">
        <f t="shared" si="0"/>
        <v>2231453.0718999999</v>
      </c>
    </row>
    <row r="17" spans="1:22" x14ac:dyDescent="0.25">
      <c r="A17" s="368">
        <v>11</v>
      </c>
      <c r="B17" s="353" t="s">
        <v>445</v>
      </c>
      <c r="C17" s="369">
        <v>0</v>
      </c>
      <c r="D17" s="370">
        <v>0</v>
      </c>
      <c r="E17" s="370">
        <v>0</v>
      </c>
      <c r="F17" s="370">
        <v>0</v>
      </c>
      <c r="G17" s="370">
        <v>0</v>
      </c>
      <c r="H17" s="370">
        <v>0</v>
      </c>
      <c r="I17" s="370">
        <v>0</v>
      </c>
      <c r="J17" s="370">
        <v>0</v>
      </c>
      <c r="K17" s="370">
        <v>0</v>
      </c>
      <c r="L17" s="194">
        <v>0</v>
      </c>
      <c r="M17" s="369">
        <v>0</v>
      </c>
      <c r="N17" s="370">
        <v>0</v>
      </c>
      <c r="O17" s="370">
        <v>0</v>
      </c>
      <c r="P17" s="370">
        <v>0</v>
      </c>
      <c r="Q17" s="370">
        <v>0</v>
      </c>
      <c r="R17" s="370">
        <v>0</v>
      </c>
      <c r="S17" s="194">
        <v>0</v>
      </c>
      <c r="T17" s="371">
        <v>0</v>
      </c>
      <c r="U17" s="371">
        <v>0</v>
      </c>
      <c r="V17" s="372">
        <f t="shared" si="0"/>
        <v>0</v>
      </c>
    </row>
    <row r="18" spans="1:22" x14ac:dyDescent="0.25">
      <c r="A18" s="368">
        <v>12</v>
      </c>
      <c r="B18" s="353" t="s">
        <v>446</v>
      </c>
      <c r="C18" s="369">
        <v>0</v>
      </c>
      <c r="D18" s="370">
        <v>0</v>
      </c>
      <c r="E18" s="370">
        <v>0</v>
      </c>
      <c r="F18" s="370">
        <v>0</v>
      </c>
      <c r="G18" s="370">
        <v>0</v>
      </c>
      <c r="H18" s="370">
        <v>0</v>
      </c>
      <c r="I18" s="370">
        <v>0</v>
      </c>
      <c r="J18" s="370">
        <v>0</v>
      </c>
      <c r="K18" s="370">
        <v>0</v>
      </c>
      <c r="L18" s="194">
        <v>0</v>
      </c>
      <c r="M18" s="369">
        <v>0</v>
      </c>
      <c r="N18" s="370">
        <v>0</v>
      </c>
      <c r="O18" s="370">
        <v>0</v>
      </c>
      <c r="P18" s="370">
        <v>0</v>
      </c>
      <c r="Q18" s="370">
        <v>0</v>
      </c>
      <c r="R18" s="370">
        <v>0</v>
      </c>
      <c r="S18" s="194">
        <v>0</v>
      </c>
      <c r="T18" s="371">
        <v>0</v>
      </c>
      <c r="U18" s="371">
        <v>0</v>
      </c>
      <c r="V18" s="372">
        <f t="shared" si="0"/>
        <v>0</v>
      </c>
    </row>
    <row r="19" spans="1:22" x14ac:dyDescent="0.25">
      <c r="A19" s="368">
        <v>13</v>
      </c>
      <c r="B19" s="353" t="s">
        <v>474</v>
      </c>
      <c r="C19" s="369">
        <v>0</v>
      </c>
      <c r="D19" s="370">
        <v>0</v>
      </c>
      <c r="E19" s="370">
        <v>0</v>
      </c>
      <c r="F19" s="370">
        <v>0</v>
      </c>
      <c r="G19" s="370">
        <v>0</v>
      </c>
      <c r="H19" s="370">
        <v>0</v>
      </c>
      <c r="I19" s="370">
        <v>0</v>
      </c>
      <c r="J19" s="370">
        <v>0</v>
      </c>
      <c r="K19" s="370">
        <v>0</v>
      </c>
      <c r="L19" s="194">
        <v>0</v>
      </c>
      <c r="M19" s="369">
        <v>0</v>
      </c>
      <c r="N19" s="370">
        <v>0</v>
      </c>
      <c r="O19" s="370">
        <v>0</v>
      </c>
      <c r="P19" s="370">
        <v>0</v>
      </c>
      <c r="Q19" s="370">
        <v>0</v>
      </c>
      <c r="R19" s="370">
        <v>0</v>
      </c>
      <c r="S19" s="194">
        <v>0</v>
      </c>
      <c r="T19" s="371">
        <v>0</v>
      </c>
      <c r="U19" s="371">
        <v>0</v>
      </c>
      <c r="V19" s="372">
        <f t="shared" si="0"/>
        <v>0</v>
      </c>
    </row>
    <row r="20" spans="1:22" x14ac:dyDescent="0.25">
      <c r="A20" s="368">
        <v>14</v>
      </c>
      <c r="B20" s="353" t="s">
        <v>448</v>
      </c>
      <c r="C20" s="369">
        <v>0</v>
      </c>
      <c r="D20" s="370">
        <v>63485134.880500004</v>
      </c>
      <c r="E20" s="370">
        <v>0</v>
      </c>
      <c r="F20" s="370">
        <v>0</v>
      </c>
      <c r="G20" s="370">
        <v>0</v>
      </c>
      <c r="H20" s="370">
        <v>0</v>
      </c>
      <c r="I20" s="370">
        <v>0</v>
      </c>
      <c r="J20" s="370">
        <v>0</v>
      </c>
      <c r="K20" s="370">
        <v>0</v>
      </c>
      <c r="L20" s="194">
        <v>0</v>
      </c>
      <c r="M20" s="369">
        <v>25221226.6228</v>
      </c>
      <c r="N20" s="370">
        <v>0</v>
      </c>
      <c r="O20" s="370">
        <v>4632053.2864999995</v>
      </c>
      <c r="P20" s="370">
        <v>0</v>
      </c>
      <c r="Q20" s="370">
        <v>0</v>
      </c>
      <c r="R20" s="370">
        <v>0</v>
      </c>
      <c r="S20" s="194">
        <v>0</v>
      </c>
      <c r="T20" s="371">
        <v>84803162.259800002</v>
      </c>
      <c r="U20" s="371">
        <v>8535252.5296</v>
      </c>
      <c r="V20" s="372">
        <f t="shared" si="0"/>
        <v>93338414.789800018</v>
      </c>
    </row>
    <row r="21" spans="1:22" ht="13.5" thickBot="1" x14ac:dyDescent="0.35">
      <c r="A21" s="355"/>
      <c r="B21" s="373" t="s">
        <v>401</v>
      </c>
      <c r="C21" s="374">
        <f>SUM(C7:C20)</f>
        <v>0</v>
      </c>
      <c r="D21" s="375">
        <f t="shared" ref="D21:V21" si="1">SUM(D7:D20)</f>
        <v>234823303.20910001</v>
      </c>
      <c r="E21" s="375">
        <f t="shared" si="1"/>
        <v>0</v>
      </c>
      <c r="F21" s="375">
        <f t="shared" si="1"/>
        <v>0</v>
      </c>
      <c r="G21" s="375">
        <f t="shared" si="1"/>
        <v>0</v>
      </c>
      <c r="H21" s="375">
        <f t="shared" si="1"/>
        <v>0</v>
      </c>
      <c r="I21" s="375">
        <f t="shared" si="1"/>
        <v>0</v>
      </c>
      <c r="J21" s="375">
        <f t="shared" si="1"/>
        <v>0</v>
      </c>
      <c r="K21" s="375">
        <f t="shared" si="1"/>
        <v>0</v>
      </c>
      <c r="L21" s="376">
        <f t="shared" si="1"/>
        <v>0</v>
      </c>
      <c r="M21" s="374">
        <f t="shared" si="1"/>
        <v>72945087.010899991</v>
      </c>
      <c r="N21" s="375">
        <f t="shared" si="1"/>
        <v>0</v>
      </c>
      <c r="O21" s="375">
        <f t="shared" si="1"/>
        <v>19395858.050399996</v>
      </c>
      <c r="P21" s="375">
        <f t="shared" si="1"/>
        <v>0</v>
      </c>
      <c r="Q21" s="375">
        <f t="shared" si="1"/>
        <v>0</v>
      </c>
      <c r="R21" s="375">
        <f t="shared" si="1"/>
        <v>3821440.1</v>
      </c>
      <c r="S21" s="376">
        <f>SUM(S7:S20)</f>
        <v>0</v>
      </c>
      <c r="T21" s="376">
        <f>SUM(T7:T20)</f>
        <v>243024835.62040001</v>
      </c>
      <c r="U21" s="376">
        <f t="shared" ref="U21" si="2">SUM(U7:U20)</f>
        <v>87960852.750387937</v>
      </c>
      <c r="V21" s="377">
        <f t="shared" si="1"/>
        <v>330985688.37040007</v>
      </c>
    </row>
    <row r="24" spans="1:22" x14ac:dyDescent="0.25">
      <c r="C24" s="378"/>
      <c r="D24" s="378"/>
      <c r="E24" s="378"/>
    </row>
    <row r="25" spans="1:22" x14ac:dyDescent="0.25">
      <c r="A25" s="187"/>
      <c r="B25" s="187"/>
      <c r="D25" s="378"/>
      <c r="E25" s="378"/>
    </row>
    <row r="26" spans="1:22" x14ac:dyDescent="0.25">
      <c r="A26" s="187"/>
      <c r="B26" s="163"/>
      <c r="D26" s="378"/>
      <c r="E26" s="378"/>
    </row>
    <row r="27" spans="1:22" x14ac:dyDescent="0.25">
      <c r="A27" s="187"/>
      <c r="B27" s="187"/>
      <c r="D27" s="378"/>
      <c r="E27" s="378"/>
    </row>
    <row r="28" spans="1:22" x14ac:dyDescent="0.25">
      <c r="A28" s="187"/>
      <c r="B28" s="163"/>
      <c r="D28" s="378"/>
      <c r="E28" s="378"/>
    </row>
  </sheetData>
  <mergeCells count="5">
    <mergeCell ref="C5:L5"/>
    <mergeCell ref="M5:S5"/>
    <mergeCell ref="T5:T6"/>
    <mergeCell ref="U5:U6"/>
    <mergeCell ref="V5:V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22D1C-88FE-4C4A-ABDC-63F95A0D83D7}">
  <sheetPr codeName="Sheet18">
    <tabColor theme="0" tint="-4.9989318521683403E-2"/>
  </sheetPr>
  <dimension ref="A1:I22"/>
  <sheetViews>
    <sheetView zoomScale="80" zoomScaleNormal="80" workbookViewId="0">
      <pane xSplit="1" ySplit="7" topLeftCell="B8" activePane="bottomRight" state="frozen"/>
      <selection activeCell="B19" sqref="B19"/>
      <selection pane="topRight" activeCell="B19" sqref="B19"/>
      <selection pane="bottomLeft" activeCell="B19" sqref="B19"/>
      <selection pane="bottomRight" activeCell="C2" sqref="C2"/>
    </sheetView>
  </sheetViews>
  <sheetFormatPr defaultColWidth="9.1796875" defaultRowHeight="13" x14ac:dyDescent="0.3"/>
  <cols>
    <col min="1" max="1" width="10.54296875" style="19" bestFit="1" customWidth="1"/>
    <col min="2" max="2" width="101.81640625" style="19" customWidth="1"/>
    <col min="3" max="3" width="13.81640625" style="206" customWidth="1"/>
    <col min="4" max="4" width="14.81640625" style="206" bestFit="1" customWidth="1"/>
    <col min="5" max="5" width="17.81640625" style="206" customWidth="1"/>
    <col min="6" max="6" width="15.81640625" style="206" customWidth="1"/>
    <col min="7" max="7" width="17.453125" style="206" customWidth="1"/>
    <col min="8" max="8" width="15.1796875" style="206" customWidth="1"/>
    <col min="9" max="16384" width="9.1796875" style="125"/>
  </cols>
  <sheetData>
    <row r="1" spans="1:9" x14ac:dyDescent="0.3">
      <c r="A1" s="20" t="s">
        <v>46</v>
      </c>
      <c r="B1" s="19" t="str">
        <f>'Info '!C2</f>
        <v>JSC TBC Bank</v>
      </c>
      <c r="C1" s="21"/>
    </row>
    <row r="2" spans="1:9" x14ac:dyDescent="0.3">
      <c r="A2" s="20" t="s">
        <v>47</v>
      </c>
      <c r="B2" s="22">
        <f>'1. key ratios '!B2</f>
        <v>46203</v>
      </c>
      <c r="C2" s="22"/>
    </row>
    <row r="4" spans="1:9" ht="13.5" thickBot="1" x14ac:dyDescent="0.35">
      <c r="A4" s="20" t="s">
        <v>475</v>
      </c>
      <c r="B4" s="126" t="s">
        <v>476</v>
      </c>
    </row>
    <row r="5" spans="1:9" x14ac:dyDescent="0.3">
      <c r="A5" s="358"/>
      <c r="B5" s="379"/>
      <c r="C5" s="380" t="s">
        <v>280</v>
      </c>
      <c r="D5" s="380" t="s">
        <v>281</v>
      </c>
      <c r="E5" s="380" t="s">
        <v>282</v>
      </c>
      <c r="F5" s="380" t="s">
        <v>417</v>
      </c>
      <c r="G5" s="381" t="s">
        <v>418</v>
      </c>
      <c r="H5" s="382" t="s">
        <v>419</v>
      </c>
      <c r="I5" s="383"/>
    </row>
    <row r="6" spans="1:9" s="383" customFormat="1" ht="12.75" customHeight="1" x14ac:dyDescent="0.3">
      <c r="A6" s="170"/>
      <c r="B6" s="696" t="s">
        <v>477</v>
      </c>
      <c r="C6" s="684" t="s">
        <v>478</v>
      </c>
      <c r="D6" s="698" t="s">
        <v>479</v>
      </c>
      <c r="E6" s="699"/>
      <c r="F6" s="684" t="s">
        <v>480</v>
      </c>
      <c r="G6" s="684" t="s">
        <v>481</v>
      </c>
      <c r="H6" s="700" t="s">
        <v>482</v>
      </c>
    </row>
    <row r="7" spans="1:9" ht="39" x14ac:dyDescent="0.25">
      <c r="A7" s="384"/>
      <c r="B7" s="697"/>
      <c r="C7" s="685"/>
      <c r="D7" s="385" t="s">
        <v>483</v>
      </c>
      <c r="E7" s="385" t="s">
        <v>484</v>
      </c>
      <c r="F7" s="685"/>
      <c r="G7" s="685"/>
      <c r="H7" s="701"/>
      <c r="I7" s="383"/>
    </row>
    <row r="8" spans="1:9" x14ac:dyDescent="0.3">
      <c r="A8" s="170">
        <v>1</v>
      </c>
      <c r="B8" s="353" t="s">
        <v>435</v>
      </c>
      <c r="C8" s="386">
        <v>5080485094.4921417</v>
      </c>
      <c r="D8" s="386">
        <v>0</v>
      </c>
      <c r="E8" s="386">
        <v>0</v>
      </c>
      <c r="F8" s="386">
        <v>1932310142.2997417</v>
      </c>
      <c r="G8" s="387">
        <v>1932310142.2997417</v>
      </c>
      <c r="H8" s="388">
        <f>G8/(C8+E8)</f>
        <v>0.38033969323019939</v>
      </c>
    </row>
    <row r="9" spans="1:9" ht="15" customHeight="1" x14ac:dyDescent="0.3">
      <c r="A9" s="170">
        <v>2</v>
      </c>
      <c r="B9" s="353" t="s">
        <v>436</v>
      </c>
      <c r="C9" s="386">
        <v>0</v>
      </c>
      <c r="D9" s="386">
        <v>0</v>
      </c>
      <c r="E9" s="386">
        <v>0</v>
      </c>
      <c r="F9" s="386">
        <v>0</v>
      </c>
      <c r="G9" s="387">
        <v>0</v>
      </c>
      <c r="H9" s="388"/>
    </row>
    <row r="10" spans="1:9" x14ac:dyDescent="0.3">
      <c r="A10" s="170">
        <v>3</v>
      </c>
      <c r="B10" s="353" t="s">
        <v>473</v>
      </c>
      <c r="C10" s="386">
        <v>448369629.59000003</v>
      </c>
      <c r="D10" s="386">
        <v>0</v>
      </c>
      <c r="E10" s="386">
        <v>0</v>
      </c>
      <c r="F10" s="386">
        <v>0</v>
      </c>
      <c r="G10" s="387">
        <v>0</v>
      </c>
      <c r="H10" s="388">
        <f t="shared" ref="H10:H21" si="0">G10/(C10+E10)</f>
        <v>0</v>
      </c>
    </row>
    <row r="11" spans="1:9" x14ac:dyDescent="0.3">
      <c r="A11" s="170">
        <v>4</v>
      </c>
      <c r="B11" s="353" t="s">
        <v>438</v>
      </c>
      <c r="C11" s="386">
        <v>1705778575.4665</v>
      </c>
      <c r="D11" s="386">
        <v>0</v>
      </c>
      <c r="E11" s="386">
        <v>0</v>
      </c>
      <c r="F11" s="386">
        <v>67651512.534999996</v>
      </c>
      <c r="G11" s="387">
        <v>67651512.534999996</v>
      </c>
      <c r="H11" s="388">
        <f t="shared" si="0"/>
        <v>3.9660195941022713E-2</v>
      </c>
    </row>
    <row r="12" spans="1:9" x14ac:dyDescent="0.3">
      <c r="A12" s="170">
        <v>5</v>
      </c>
      <c r="B12" s="353" t="s">
        <v>439</v>
      </c>
      <c r="C12" s="386">
        <v>0</v>
      </c>
      <c r="D12" s="386">
        <v>0</v>
      </c>
      <c r="E12" s="386">
        <v>0</v>
      </c>
      <c r="F12" s="386">
        <v>0</v>
      </c>
      <c r="G12" s="387">
        <v>0</v>
      </c>
      <c r="H12" s="388"/>
    </row>
    <row r="13" spans="1:9" x14ac:dyDescent="0.3">
      <c r="A13" s="170">
        <v>6</v>
      </c>
      <c r="B13" s="353" t="s">
        <v>440</v>
      </c>
      <c r="C13" s="386">
        <v>1221487445.8728449</v>
      </c>
      <c r="D13" s="386">
        <v>653363088.63999999</v>
      </c>
      <c r="E13" s="386">
        <v>330897371.435</v>
      </c>
      <c r="F13" s="386">
        <v>437139001.4624635</v>
      </c>
      <c r="G13" s="387">
        <v>436367851.75246352</v>
      </c>
      <c r="H13" s="388">
        <f t="shared" si="0"/>
        <v>0.28109515558726944</v>
      </c>
    </row>
    <row r="14" spans="1:9" x14ac:dyDescent="0.3">
      <c r="A14" s="170">
        <v>7</v>
      </c>
      <c r="B14" s="353" t="s">
        <v>441</v>
      </c>
      <c r="C14" s="386">
        <v>11355781749.066748</v>
      </c>
      <c r="D14" s="386">
        <v>2147170461.34833</v>
      </c>
      <c r="E14" s="386">
        <v>1056545611.67238</v>
      </c>
      <c r="F14" s="386">
        <v>12412327360.739128</v>
      </c>
      <c r="G14" s="387">
        <v>12243200775.855135</v>
      </c>
      <c r="H14" s="388">
        <f t="shared" si="0"/>
        <v>0.98637430515900271</v>
      </c>
    </row>
    <row r="15" spans="1:9" x14ac:dyDescent="0.3">
      <c r="A15" s="170">
        <v>8</v>
      </c>
      <c r="B15" s="353" t="s">
        <v>442</v>
      </c>
      <c r="C15" s="386">
        <v>9226333599.5600224</v>
      </c>
      <c r="D15" s="386">
        <v>445641407.61565399</v>
      </c>
      <c r="E15" s="386">
        <v>154560466.89923701</v>
      </c>
      <c r="F15" s="386">
        <v>7035670549.8444443</v>
      </c>
      <c r="G15" s="387">
        <v>6970392970.704051</v>
      </c>
      <c r="H15" s="388">
        <f t="shared" si="0"/>
        <v>0.74304143307898673</v>
      </c>
    </row>
    <row r="16" spans="1:9" x14ac:dyDescent="0.3">
      <c r="A16" s="170">
        <v>9</v>
      </c>
      <c r="B16" s="353" t="s">
        <v>443</v>
      </c>
      <c r="C16" s="386">
        <v>4519947033.1100016</v>
      </c>
      <c r="D16" s="386">
        <v>25440980.182050999</v>
      </c>
      <c r="E16" s="386">
        <v>9309319.1598019991</v>
      </c>
      <c r="F16" s="386">
        <v>1585239723.2944312</v>
      </c>
      <c r="G16" s="387">
        <v>1584999216.5193365</v>
      </c>
      <c r="H16" s="388">
        <f t="shared" si="0"/>
        <v>0.34994689927961919</v>
      </c>
    </row>
    <row r="17" spans="1:8" x14ac:dyDescent="0.3">
      <c r="A17" s="170">
        <v>10</v>
      </c>
      <c r="B17" s="353" t="s">
        <v>444</v>
      </c>
      <c r="C17" s="386">
        <v>377653023.63000005</v>
      </c>
      <c r="D17" s="386">
        <v>5748172.402063</v>
      </c>
      <c r="E17" s="386">
        <v>2209660.672063</v>
      </c>
      <c r="F17" s="386">
        <v>496355756.15059459</v>
      </c>
      <c r="G17" s="387">
        <v>494124303.07869506</v>
      </c>
      <c r="H17" s="388">
        <f t="shared" si="0"/>
        <v>1.3007971656562409</v>
      </c>
    </row>
    <row r="18" spans="1:8" x14ac:dyDescent="0.3">
      <c r="A18" s="170">
        <v>11</v>
      </c>
      <c r="B18" s="353" t="s">
        <v>445</v>
      </c>
      <c r="C18" s="386">
        <v>212093973.04279998</v>
      </c>
      <c r="D18" s="386">
        <v>449000</v>
      </c>
      <c r="E18" s="386">
        <v>0</v>
      </c>
      <c r="F18" s="386">
        <v>257790957.55699998</v>
      </c>
      <c r="G18" s="387">
        <v>257790957.55699998</v>
      </c>
      <c r="H18" s="388">
        <f t="shared" si="0"/>
        <v>1.2154563086287156</v>
      </c>
    </row>
    <row r="19" spans="1:8" x14ac:dyDescent="0.3">
      <c r="A19" s="170">
        <v>12</v>
      </c>
      <c r="B19" s="353" t="s">
        <v>446</v>
      </c>
      <c r="C19" s="386">
        <v>0</v>
      </c>
      <c r="D19" s="386">
        <v>0</v>
      </c>
      <c r="E19" s="386">
        <v>0</v>
      </c>
      <c r="F19" s="386">
        <v>0</v>
      </c>
      <c r="G19" s="387">
        <v>0</v>
      </c>
      <c r="H19" s="388"/>
    </row>
    <row r="20" spans="1:8" x14ac:dyDescent="0.3">
      <c r="A20" s="170">
        <v>13</v>
      </c>
      <c r="B20" s="353" t="s">
        <v>447</v>
      </c>
      <c r="C20" s="386">
        <v>0</v>
      </c>
      <c r="D20" s="386">
        <v>0</v>
      </c>
      <c r="E20" s="386">
        <v>0</v>
      </c>
      <c r="F20" s="386">
        <v>0</v>
      </c>
      <c r="G20" s="387">
        <v>0</v>
      </c>
      <c r="H20" s="388"/>
    </row>
    <row r="21" spans="1:8" x14ac:dyDescent="0.3">
      <c r="A21" s="170">
        <v>14</v>
      </c>
      <c r="B21" s="353" t="s">
        <v>448</v>
      </c>
      <c r="C21" s="386">
        <v>4976670674.9335232</v>
      </c>
      <c r="D21" s="386">
        <v>158226823.72189599</v>
      </c>
      <c r="E21" s="386">
        <v>47511969.402557001</v>
      </c>
      <c r="F21" s="386">
        <v>4205523318.0729799</v>
      </c>
      <c r="G21" s="387">
        <v>4112184903.2835803</v>
      </c>
      <c r="H21" s="388">
        <f t="shared" si="0"/>
        <v>0.8184783863141154</v>
      </c>
    </row>
    <row r="22" spans="1:8" ht="13.5" thickBot="1" x14ac:dyDescent="0.35">
      <c r="A22" s="184"/>
      <c r="B22" s="389" t="s">
        <v>401</v>
      </c>
      <c r="C22" s="390">
        <f>SUM(C8:C21)</f>
        <v>39124600798.76458</v>
      </c>
      <c r="D22" s="390">
        <f>SUM(D8:D21)</f>
        <v>3436039933.9099941</v>
      </c>
      <c r="E22" s="390">
        <f>SUM(E8:E21)</f>
        <v>1601034399.2410388</v>
      </c>
      <c r="F22" s="390">
        <f>SUM(F8:F21)</f>
        <v>28430008321.955776</v>
      </c>
      <c r="G22" s="390">
        <f>SUM(G8:G21)</f>
        <v>28099022633.585003</v>
      </c>
      <c r="H22" s="391">
        <f>G22/(C22+E22)</f>
        <v>0.68995910062468579</v>
      </c>
    </row>
  </sheetData>
  <mergeCells count="6">
    <mergeCell ref="H6:H7"/>
    <mergeCell ref="B6:B7"/>
    <mergeCell ref="C6:C7"/>
    <mergeCell ref="D6:E6"/>
    <mergeCell ref="F6:F7"/>
    <mergeCell ref="G6:G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8E4DC-CE69-48CA-9D7C-93B1B70AEDE4}">
  <sheetPr codeName="Sheet19">
    <tabColor theme="0" tint="-4.9989318521683403E-2"/>
  </sheetPr>
  <dimension ref="A1:K27"/>
  <sheetViews>
    <sheetView zoomScale="70" zoomScaleNormal="70" workbookViewId="0">
      <pane xSplit="2" ySplit="6" topLeftCell="C7" activePane="bottomRight" state="frozen"/>
      <selection activeCell="B19" sqref="B19"/>
      <selection pane="topRight" activeCell="B19" sqref="B19"/>
      <selection pane="bottomLeft" activeCell="B19" sqref="B19"/>
      <selection pane="bottomRight" activeCell="B2" sqref="B2"/>
    </sheetView>
  </sheetViews>
  <sheetFormatPr defaultColWidth="9.1796875" defaultRowHeight="13" x14ac:dyDescent="0.3"/>
  <cols>
    <col min="1" max="1" width="10.54296875" style="206" bestFit="1" customWidth="1"/>
    <col min="2" max="2" width="104.1796875" style="206" customWidth="1"/>
    <col min="3" max="5" width="13.36328125" style="206" bestFit="1" customWidth="1"/>
    <col min="6" max="11" width="12.81640625" style="206" customWidth="1"/>
    <col min="12" max="16384" width="9.1796875" style="206"/>
  </cols>
  <sheetData>
    <row r="1" spans="1:11" x14ac:dyDescent="0.3">
      <c r="A1" s="206" t="s">
        <v>46</v>
      </c>
      <c r="B1" s="21" t="str">
        <f>'Info '!C2</f>
        <v>JSC TBC Bank</v>
      </c>
    </row>
    <row r="2" spans="1:11" x14ac:dyDescent="0.3">
      <c r="A2" s="206" t="s">
        <v>47</v>
      </c>
      <c r="B2" s="22">
        <f>'1. key ratios '!B2</f>
        <v>46203</v>
      </c>
    </row>
    <row r="4" spans="1:11" ht="13.5" thickBot="1" x14ac:dyDescent="0.35">
      <c r="A4" s="206" t="s">
        <v>415</v>
      </c>
      <c r="B4" s="392" t="s">
        <v>31</v>
      </c>
    </row>
    <row r="5" spans="1:11" ht="30" customHeight="1" x14ac:dyDescent="0.3">
      <c r="A5" s="702"/>
      <c r="B5" s="703"/>
      <c r="C5" s="704" t="s">
        <v>485</v>
      </c>
      <c r="D5" s="704"/>
      <c r="E5" s="704"/>
      <c r="F5" s="704" t="s">
        <v>486</v>
      </c>
      <c r="G5" s="704"/>
      <c r="H5" s="704"/>
      <c r="I5" s="704" t="s">
        <v>487</v>
      </c>
      <c r="J5" s="704"/>
      <c r="K5" s="705"/>
    </row>
    <row r="6" spans="1:11" x14ac:dyDescent="0.3">
      <c r="A6" s="393"/>
      <c r="B6" s="394"/>
      <c r="C6" s="93" t="s">
        <v>94</v>
      </c>
      <c r="D6" s="93" t="s">
        <v>95</v>
      </c>
      <c r="E6" s="93" t="s">
        <v>96</v>
      </c>
      <c r="F6" s="93" t="s">
        <v>94</v>
      </c>
      <c r="G6" s="93" t="s">
        <v>95</v>
      </c>
      <c r="H6" s="93" t="s">
        <v>96</v>
      </c>
      <c r="I6" s="93" t="s">
        <v>94</v>
      </c>
      <c r="J6" s="93" t="s">
        <v>95</v>
      </c>
      <c r="K6" s="93" t="s">
        <v>96</v>
      </c>
    </row>
    <row r="7" spans="1:11" x14ac:dyDescent="0.3">
      <c r="A7" s="395" t="s">
        <v>488</v>
      </c>
      <c r="B7" s="396"/>
      <c r="C7" s="396"/>
      <c r="D7" s="396"/>
      <c r="E7" s="396"/>
      <c r="F7" s="396"/>
      <c r="G7" s="396"/>
      <c r="H7" s="396"/>
      <c r="I7" s="396"/>
      <c r="J7" s="396"/>
      <c r="K7" s="397"/>
    </row>
    <row r="8" spans="1:11" x14ac:dyDescent="0.3">
      <c r="A8" s="398">
        <v>1</v>
      </c>
      <c r="B8" s="399" t="s">
        <v>84</v>
      </c>
      <c r="C8" s="30"/>
      <c r="D8" s="30"/>
      <c r="E8" s="30"/>
      <c r="F8" s="400">
        <v>4186116834.5374088</v>
      </c>
      <c r="G8" s="400">
        <v>4228062899.5973892</v>
      </c>
      <c r="H8" s="400">
        <v>8414179734.134798</v>
      </c>
      <c r="I8" s="400">
        <v>4188789525.6018033</v>
      </c>
      <c r="J8" s="400">
        <v>3003285981.6605291</v>
      </c>
      <c r="K8" s="401">
        <v>7192075507.2623329</v>
      </c>
    </row>
    <row r="9" spans="1:11" x14ac:dyDescent="0.3">
      <c r="A9" s="395" t="s">
        <v>489</v>
      </c>
      <c r="B9" s="396"/>
      <c r="C9" s="396"/>
      <c r="D9" s="396"/>
      <c r="E9" s="396"/>
      <c r="F9" s="402"/>
      <c r="G9" s="402"/>
      <c r="H9" s="402"/>
      <c r="I9" s="402"/>
      <c r="J9" s="402"/>
      <c r="K9" s="403"/>
    </row>
    <row r="10" spans="1:11" x14ac:dyDescent="0.3">
      <c r="A10" s="404">
        <v>2</v>
      </c>
      <c r="B10" s="405" t="s">
        <v>490</v>
      </c>
      <c r="C10" s="406">
        <v>4317884702.2335835</v>
      </c>
      <c r="D10" s="407">
        <v>8057586428.886919</v>
      </c>
      <c r="E10" s="407">
        <v>12375471131.120502</v>
      </c>
      <c r="F10" s="407">
        <v>700697403.80798948</v>
      </c>
      <c r="G10" s="407">
        <v>1624993526.1185436</v>
      </c>
      <c r="H10" s="407">
        <v>2325690929.9265332</v>
      </c>
      <c r="I10" s="407">
        <v>2306934593.7822967</v>
      </c>
      <c r="J10" s="407">
        <v>2067819710.4338493</v>
      </c>
      <c r="K10" s="408">
        <v>4374754304.2161465</v>
      </c>
    </row>
    <row r="11" spans="1:11" x14ac:dyDescent="0.3">
      <c r="A11" s="404">
        <v>3</v>
      </c>
      <c r="B11" s="405" t="s">
        <v>491</v>
      </c>
      <c r="C11" s="406">
        <v>8815329536.4942017</v>
      </c>
      <c r="D11" s="407">
        <v>8189343682.4695625</v>
      </c>
      <c r="E11" s="407">
        <v>17004673218.963764</v>
      </c>
      <c r="F11" s="407">
        <v>2552891337.0142312</v>
      </c>
      <c r="G11" s="407">
        <v>1824681173.4705877</v>
      </c>
      <c r="H11" s="407">
        <v>4377572510.4848194</v>
      </c>
      <c r="I11" s="407">
        <v>168249653.14744425</v>
      </c>
      <c r="J11" s="407">
        <v>36238052.282594442</v>
      </c>
      <c r="K11" s="408">
        <v>204487705.43003869</v>
      </c>
    </row>
    <row r="12" spans="1:11" x14ac:dyDescent="0.3">
      <c r="A12" s="404">
        <v>4</v>
      </c>
      <c r="B12" s="405" t="s">
        <v>492</v>
      </c>
      <c r="C12" s="406">
        <v>2409722569.070004</v>
      </c>
      <c r="D12" s="407">
        <v>0</v>
      </c>
      <c r="E12" s="407">
        <v>2409722569.070004</v>
      </c>
      <c r="F12" s="407">
        <v>0</v>
      </c>
      <c r="G12" s="407">
        <v>0</v>
      </c>
      <c r="H12" s="407">
        <v>0</v>
      </c>
      <c r="I12" s="407">
        <v>0</v>
      </c>
      <c r="J12" s="407">
        <v>0</v>
      </c>
      <c r="K12" s="408">
        <v>0</v>
      </c>
    </row>
    <row r="13" spans="1:11" x14ac:dyDescent="0.3">
      <c r="A13" s="404">
        <v>5</v>
      </c>
      <c r="B13" s="405" t="s">
        <v>493</v>
      </c>
      <c r="C13" s="406">
        <v>2721864285.5049992</v>
      </c>
      <c r="D13" s="407">
        <v>5913203435.2504578</v>
      </c>
      <c r="E13" s="407">
        <v>8635067720.7554569</v>
      </c>
      <c r="F13" s="407">
        <v>490204138.47965038</v>
      </c>
      <c r="G13" s="407">
        <v>2008582319.6464758</v>
      </c>
      <c r="H13" s="407">
        <v>2498786458.1261263</v>
      </c>
      <c r="I13" s="407">
        <v>358609359.96500009</v>
      </c>
      <c r="J13" s="407">
        <v>1906168961.5697401</v>
      </c>
      <c r="K13" s="408">
        <v>2264778321.53474</v>
      </c>
    </row>
    <row r="14" spans="1:11" x14ac:dyDescent="0.3">
      <c r="A14" s="404">
        <v>6</v>
      </c>
      <c r="B14" s="405" t="s">
        <v>494</v>
      </c>
      <c r="C14" s="406">
        <v>0</v>
      </c>
      <c r="D14" s="407">
        <v>0</v>
      </c>
      <c r="E14" s="407">
        <v>0</v>
      </c>
      <c r="F14" s="407">
        <v>0</v>
      </c>
      <c r="G14" s="407">
        <v>0</v>
      </c>
      <c r="H14" s="407">
        <v>0</v>
      </c>
      <c r="I14" s="407">
        <v>0</v>
      </c>
      <c r="J14" s="407">
        <v>0</v>
      </c>
      <c r="K14" s="408">
        <v>0</v>
      </c>
    </row>
    <row r="15" spans="1:11" x14ac:dyDescent="0.3">
      <c r="A15" s="404">
        <v>7</v>
      </c>
      <c r="B15" s="405" t="s">
        <v>495</v>
      </c>
      <c r="C15" s="406">
        <v>51344747.969999947</v>
      </c>
      <c r="D15" s="407">
        <v>124332864.78999998</v>
      </c>
      <c r="E15" s="407">
        <v>175677612.75999993</v>
      </c>
      <c r="F15" s="407">
        <v>43821109.920000032</v>
      </c>
      <c r="G15" s="407">
        <v>101097175.09065562</v>
      </c>
      <c r="H15" s="407">
        <v>144918285.01065564</v>
      </c>
      <c r="I15" s="407">
        <v>43821109.920000032</v>
      </c>
      <c r="J15" s="407">
        <v>101097175.09065562</v>
      </c>
      <c r="K15" s="408">
        <v>144918285.01065564</v>
      </c>
    </row>
    <row r="16" spans="1:11" x14ac:dyDescent="0.3">
      <c r="A16" s="404">
        <v>8</v>
      </c>
      <c r="B16" s="409" t="s">
        <v>496</v>
      </c>
      <c r="C16" s="406">
        <v>18316145841.272789</v>
      </c>
      <c r="D16" s="407">
        <v>22284466411.396942</v>
      </c>
      <c r="E16" s="407">
        <v>40600612252.669731</v>
      </c>
      <c r="F16" s="407">
        <v>3787613989.2218714</v>
      </c>
      <c r="G16" s="407">
        <v>5559354194.3262625</v>
      </c>
      <c r="H16" s="407">
        <v>9346968183.5481358</v>
      </c>
      <c r="I16" s="407">
        <v>2877614716.8147411</v>
      </c>
      <c r="J16" s="407">
        <v>4111323899.3768396</v>
      </c>
      <c r="K16" s="408">
        <v>6988938616.1915808</v>
      </c>
    </row>
    <row r="17" spans="1:11" x14ac:dyDescent="0.3">
      <c r="A17" s="395" t="s">
        <v>497</v>
      </c>
      <c r="B17" s="396"/>
      <c r="C17" s="402"/>
      <c r="D17" s="402"/>
      <c r="E17" s="402"/>
      <c r="F17" s="402"/>
      <c r="G17" s="402"/>
      <c r="H17" s="402"/>
      <c r="I17" s="402"/>
      <c r="J17" s="402"/>
      <c r="K17" s="403"/>
    </row>
    <row r="18" spans="1:11" x14ac:dyDescent="0.3">
      <c r="A18" s="404">
        <v>9</v>
      </c>
      <c r="B18" s="405" t="s">
        <v>498</v>
      </c>
      <c r="C18" s="406">
        <v>183325000</v>
      </c>
      <c r="D18" s="407">
        <v>0</v>
      </c>
      <c r="E18" s="407">
        <v>183325000</v>
      </c>
      <c r="F18" s="407">
        <v>0</v>
      </c>
      <c r="G18" s="407">
        <v>0</v>
      </c>
      <c r="H18" s="407">
        <v>0</v>
      </c>
      <c r="I18" s="407">
        <v>0</v>
      </c>
      <c r="J18" s="407">
        <v>0</v>
      </c>
      <c r="K18" s="408">
        <v>0</v>
      </c>
    </row>
    <row r="19" spans="1:11" x14ac:dyDescent="0.3">
      <c r="A19" s="404">
        <v>10</v>
      </c>
      <c r="B19" s="405" t="s">
        <v>499</v>
      </c>
      <c r="C19" s="406">
        <v>12533406102.849985</v>
      </c>
      <c r="D19" s="407">
        <v>12251755481.502331</v>
      </c>
      <c r="E19" s="407">
        <v>24785161584.352318</v>
      </c>
      <c r="F19" s="407">
        <v>295303273.93499988</v>
      </c>
      <c r="G19" s="407">
        <v>173814335.31000006</v>
      </c>
      <c r="H19" s="407">
        <v>469117609.24499995</v>
      </c>
      <c r="I19" s="407">
        <v>296315664.01499975</v>
      </c>
      <c r="J19" s="407">
        <v>1368296529.0060818</v>
      </c>
      <c r="K19" s="408">
        <v>1664612193.0210814</v>
      </c>
    </row>
    <row r="20" spans="1:11" x14ac:dyDescent="0.3">
      <c r="A20" s="404">
        <v>11</v>
      </c>
      <c r="B20" s="405" t="s">
        <v>500</v>
      </c>
      <c r="C20" s="406">
        <v>1878844633.6761286</v>
      </c>
      <c r="D20" s="407">
        <v>4062876109.2607403</v>
      </c>
      <c r="E20" s="407">
        <v>5941720742.9368687</v>
      </c>
      <c r="F20" s="407">
        <v>517200284.01000011</v>
      </c>
      <c r="G20" s="407">
        <v>1570498248.6240962</v>
      </c>
      <c r="H20" s="407">
        <v>2087698532.6340961</v>
      </c>
      <c r="I20" s="407">
        <v>517200284.00999933</v>
      </c>
      <c r="J20" s="407">
        <v>1570498248.6240985</v>
      </c>
      <c r="K20" s="408">
        <v>2087698532.6340978</v>
      </c>
    </row>
    <row r="21" spans="1:11" ht="13.5" thickBot="1" x14ac:dyDescent="0.35">
      <c r="A21" s="410">
        <v>12</v>
      </c>
      <c r="B21" s="411" t="s">
        <v>501</v>
      </c>
      <c r="C21" s="412">
        <v>14595575736.526114</v>
      </c>
      <c r="D21" s="413">
        <v>16314631590.763071</v>
      </c>
      <c r="E21" s="412">
        <v>30910207327.289185</v>
      </c>
      <c r="F21" s="413">
        <v>812503557.94499993</v>
      </c>
      <c r="G21" s="413">
        <v>1744312583.9340963</v>
      </c>
      <c r="H21" s="413">
        <v>2556816141.879096</v>
      </c>
      <c r="I21" s="413">
        <v>813515948.02499914</v>
      </c>
      <c r="J21" s="413">
        <v>2938794777.6301804</v>
      </c>
      <c r="K21" s="414">
        <v>3752310725.655179</v>
      </c>
    </row>
    <row r="22" spans="1:11" ht="38.25" customHeight="1" thickBot="1" x14ac:dyDescent="0.35">
      <c r="A22" s="415"/>
      <c r="B22" s="416"/>
      <c r="C22" s="416"/>
      <c r="D22" s="416"/>
      <c r="E22" s="416"/>
      <c r="F22" s="706" t="s">
        <v>502</v>
      </c>
      <c r="G22" s="707"/>
      <c r="H22" s="707"/>
      <c r="I22" s="706" t="s">
        <v>503</v>
      </c>
      <c r="J22" s="707"/>
      <c r="K22" s="708"/>
    </row>
    <row r="23" spans="1:11" x14ac:dyDescent="0.3">
      <c r="A23" s="417">
        <v>13</v>
      </c>
      <c r="B23" s="418" t="s">
        <v>84</v>
      </c>
      <c r="C23" s="419"/>
      <c r="D23" s="419"/>
      <c r="E23" s="419"/>
      <c r="F23" s="420">
        <v>4186116834.5374088</v>
      </c>
      <c r="G23" s="420">
        <v>4228062899.5973892</v>
      </c>
      <c r="H23" s="420">
        <v>8414179734.134798</v>
      </c>
      <c r="I23" s="420">
        <v>4188789525.6018033</v>
      </c>
      <c r="J23" s="420">
        <v>3003285981.6605291</v>
      </c>
      <c r="K23" s="421">
        <v>7192075507.2623329</v>
      </c>
    </row>
    <row r="24" spans="1:11" ht="13.5" thickBot="1" x14ac:dyDescent="0.35">
      <c r="A24" s="422">
        <v>14</v>
      </c>
      <c r="B24" s="423" t="s">
        <v>85</v>
      </c>
      <c r="C24" s="424"/>
      <c r="D24" s="425"/>
      <c r="E24" s="426"/>
      <c r="F24" s="427">
        <v>2975110431.2768717</v>
      </c>
      <c r="G24" s="427">
        <v>3815041610.3921661</v>
      </c>
      <c r="H24" s="427">
        <v>6790152041.6690397</v>
      </c>
      <c r="I24" s="427">
        <v>2064098768.789742</v>
      </c>
      <c r="J24" s="427">
        <v>1172529121.7466593</v>
      </c>
      <c r="K24" s="428">
        <v>3236627890.5364017</v>
      </c>
    </row>
    <row r="25" spans="1:11" ht="13.5" thickBot="1" x14ac:dyDescent="0.35">
      <c r="A25" s="429">
        <v>15</v>
      </c>
      <c r="B25" s="430" t="s">
        <v>504</v>
      </c>
      <c r="C25" s="431"/>
      <c r="D25" s="431"/>
      <c r="E25" s="431"/>
      <c r="F25" s="432">
        <v>1.4070458664422725</v>
      </c>
      <c r="G25" s="432">
        <v>1.108261280317403</v>
      </c>
      <c r="H25" s="432">
        <v>1.2391739805676822</v>
      </c>
      <c r="I25" s="432">
        <v>2.0293551786079727</v>
      </c>
      <c r="J25" s="432">
        <v>2.561374319800843</v>
      </c>
      <c r="K25" s="433">
        <v>2.2220890848439177</v>
      </c>
    </row>
    <row r="27" spans="1:11" ht="25.5" x14ac:dyDescent="0.3">
      <c r="B27" s="51" t="s">
        <v>505</v>
      </c>
    </row>
  </sheetData>
  <mergeCells count="6">
    <mergeCell ref="A5:B5"/>
    <mergeCell ref="C5:E5"/>
    <mergeCell ref="F5:H5"/>
    <mergeCell ref="I5:K5"/>
    <mergeCell ref="F22:H22"/>
    <mergeCell ref="I22:K2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341B5-7397-407E-BCD4-60B8DF64514D}">
  <sheetPr codeName="Sheet20">
    <tabColor theme="0" tint="-4.9989318521683403E-2"/>
  </sheetPr>
  <dimension ref="A1:Q34"/>
  <sheetViews>
    <sheetView zoomScale="70" zoomScaleNormal="70" workbookViewId="0">
      <pane xSplit="1" ySplit="3" topLeftCell="B4" activePane="bottomRight" state="frozen"/>
      <selection activeCell="C5" sqref="C5:F5"/>
      <selection pane="topRight" activeCell="C5" sqref="C5:F5"/>
      <selection pane="bottomLeft" activeCell="C5" sqref="C5:F5"/>
      <selection pane="bottomRight" activeCell="B4" sqref="B4"/>
    </sheetView>
  </sheetViews>
  <sheetFormatPr defaultColWidth="9.1796875" defaultRowHeight="12.5" x14ac:dyDescent="0.25"/>
  <cols>
    <col min="1" max="1" width="10.54296875" style="19" bestFit="1" customWidth="1"/>
    <col min="2" max="2" width="95" style="19" customWidth="1"/>
    <col min="3" max="3" width="12.54296875" style="19" bestFit="1" customWidth="1"/>
    <col min="4" max="4" width="11.453125" style="19" customWidth="1"/>
    <col min="5" max="5" width="18.1796875" style="19" bestFit="1" customWidth="1"/>
    <col min="6" max="13" width="12.81640625" style="19" customWidth="1"/>
    <col min="14" max="14" width="31.08984375" style="19" bestFit="1" customWidth="1"/>
    <col min="15" max="15" width="13.6328125" style="125" bestFit="1" customWidth="1"/>
    <col min="16" max="16" width="12.54296875" style="125" bestFit="1" customWidth="1"/>
    <col min="17" max="17" width="44.1796875" style="125" customWidth="1"/>
    <col min="18" max="16384" width="9.1796875" style="125"/>
  </cols>
  <sheetData>
    <row r="1" spans="1:17" ht="13.5" x14ac:dyDescent="0.35">
      <c r="A1" s="266" t="s">
        <v>506</v>
      </c>
      <c r="B1" s="57" t="str">
        <f>'Info '!C2</f>
        <v>JSC TBC Bank</v>
      </c>
      <c r="C1" s="57"/>
      <c r="D1" s="57"/>
      <c r="E1" s="57"/>
      <c r="F1" s="57"/>
      <c r="G1" s="57"/>
      <c r="H1" s="57"/>
      <c r="I1" s="57"/>
      <c r="J1" s="57"/>
      <c r="K1" s="57"/>
      <c r="L1" s="57"/>
      <c r="M1" s="57"/>
      <c r="N1" s="57"/>
      <c r="O1" s="350"/>
      <c r="P1" s="350"/>
      <c r="Q1" s="350"/>
    </row>
    <row r="2" spans="1:17" ht="14.25" customHeight="1" x14ac:dyDescent="0.35">
      <c r="A2" s="57" t="s">
        <v>507</v>
      </c>
      <c r="B2" s="267">
        <f>'1. key ratios '!B2</f>
        <v>46203</v>
      </c>
      <c r="C2" s="57"/>
      <c r="D2" s="57"/>
      <c r="E2" s="57"/>
      <c r="F2" s="57"/>
      <c r="G2" s="57"/>
      <c r="H2" s="57"/>
      <c r="I2" s="57"/>
      <c r="J2" s="57"/>
      <c r="K2" s="57"/>
      <c r="L2" s="57"/>
      <c r="M2" s="57"/>
      <c r="N2" s="57"/>
      <c r="O2" s="350"/>
      <c r="P2" s="350"/>
      <c r="Q2" s="350"/>
    </row>
    <row r="3" spans="1:17" ht="14.25" customHeight="1" x14ac:dyDescent="0.35">
      <c r="A3" s="57"/>
      <c r="B3" s="350"/>
      <c r="C3" s="350"/>
      <c r="D3" s="350"/>
      <c r="E3" s="350"/>
      <c r="F3" s="350"/>
      <c r="G3" s="350"/>
      <c r="H3" s="350"/>
      <c r="I3" s="350"/>
      <c r="J3" s="350"/>
      <c r="K3" s="350"/>
      <c r="L3" s="350"/>
      <c r="M3" s="350"/>
      <c r="N3" s="350"/>
      <c r="O3" s="350"/>
      <c r="P3" s="350"/>
      <c r="Q3" s="350"/>
    </row>
    <row r="4" spans="1:17" ht="14.5" x14ac:dyDescent="0.35">
      <c r="A4" s="57"/>
      <c r="B4" s="434" t="s">
        <v>508</v>
      </c>
      <c r="C4" s="350"/>
      <c r="D4" s="350"/>
      <c r="E4" s="350"/>
      <c r="F4" s="350"/>
      <c r="G4" s="350"/>
      <c r="H4" s="350"/>
      <c r="I4" s="350"/>
      <c r="J4" s="350"/>
      <c r="K4" s="350"/>
      <c r="L4" s="350"/>
      <c r="M4" s="350"/>
      <c r="N4" s="350"/>
      <c r="O4" s="350"/>
      <c r="P4" s="350"/>
      <c r="Q4" s="350"/>
    </row>
    <row r="5" spans="1:17" ht="58" x14ac:dyDescent="0.35">
      <c r="A5" s="57"/>
      <c r="B5" s="435" t="s">
        <v>509</v>
      </c>
      <c r="C5" s="436" t="s">
        <v>510</v>
      </c>
      <c r="D5" s="436" t="s">
        <v>511</v>
      </c>
      <c r="E5" s="436" t="s">
        <v>512</v>
      </c>
      <c r="F5" s="436" t="s">
        <v>513</v>
      </c>
      <c r="G5" s="436" t="s">
        <v>514</v>
      </c>
      <c r="H5" s="436" t="s">
        <v>515</v>
      </c>
      <c r="I5" s="437" t="s">
        <v>516</v>
      </c>
      <c r="J5" s="438">
        <v>0.02</v>
      </c>
      <c r="K5" s="438">
        <v>0.2</v>
      </c>
      <c r="L5" s="438">
        <v>0.35</v>
      </c>
      <c r="M5" s="438">
        <v>0.5</v>
      </c>
      <c r="N5" s="438">
        <v>0.75</v>
      </c>
      <c r="O5" s="438">
        <v>1</v>
      </c>
      <c r="P5" s="438">
        <v>1.5</v>
      </c>
      <c r="Q5" s="439" t="s">
        <v>517</v>
      </c>
    </row>
    <row r="6" spans="1:17" ht="14.5" x14ac:dyDescent="0.35">
      <c r="A6" s="57"/>
      <c r="B6" s="440"/>
      <c r="C6" s="441">
        <f>IF(C7&gt;0,C7,IF(C8&gt;0,C8,IF(C9&gt;0,C9)))</f>
        <v>3829541869.1684608</v>
      </c>
      <c r="D6" s="441">
        <f>IF(D7&gt;=0,D7,IF(D8&gt;=0,D8,IF(D9&gt;=0,D9)))</f>
        <v>60769623.340488985</v>
      </c>
      <c r="E6" s="441">
        <f>IF(E7&gt;=0,E7,IF(E8&gt;=0,E8,IF(E9&gt;=0,E9)))</f>
        <v>172940235.27000001</v>
      </c>
      <c r="F6" s="441">
        <f t="shared" ref="F6:G6" si="0">IF(F7&gt;0,F7,IF(F8&gt;0,F8,IF(F9&gt;0,F9)))</f>
        <v>97482349.907050982</v>
      </c>
      <c r="G6" s="441">
        <f t="shared" si="0"/>
        <v>58455009.80087778</v>
      </c>
      <c r="H6" s="441"/>
      <c r="I6" s="441">
        <f t="shared" ref="I6:Q6" si="1">IF(I7&gt;0,I7,IF(I8&gt;0,I8,IF(I9&gt;0,I9)))</f>
        <v>218312303.59110028</v>
      </c>
      <c r="J6" s="441">
        <f>IF(J7&gt;=0,J7,IF(J8&gt;=0,J8,IF(J9&gt;0,J9)))</f>
        <v>0</v>
      </c>
      <c r="K6" s="441">
        <f t="shared" si="1"/>
        <v>79568839.853564829</v>
      </c>
      <c r="L6" s="441">
        <f>IF(L7&gt;=0,L7,IF(L8&gt;=0,L8,IF(L9&gt;0,L9)))</f>
        <v>0</v>
      </c>
      <c r="M6" s="441">
        <f t="shared" si="1"/>
        <v>90750814.465143993</v>
      </c>
      <c r="N6" s="441">
        <f>IF(N7&gt;=0,N7,IF(N8&gt;=0,N8,IF(N9&gt;0,N9)))</f>
        <v>0</v>
      </c>
      <c r="O6" s="441">
        <f t="shared" si="1"/>
        <v>45706434.498275161</v>
      </c>
      <c r="P6" s="441">
        <f t="shared" si="1"/>
        <v>2286214.7741162898</v>
      </c>
      <c r="Q6" s="441">
        <f t="shared" si="1"/>
        <v>110424931.86273456</v>
      </c>
    </row>
    <row r="7" spans="1:17" ht="14.5" x14ac:dyDescent="0.35">
      <c r="A7" s="57"/>
      <c r="B7" s="442" t="s">
        <v>518</v>
      </c>
      <c r="C7" s="441">
        <f>C11+C15+C19+C23+C27+C31</f>
        <v>3829541869.1684608</v>
      </c>
      <c r="D7" s="441">
        <f>D11+D15+D19+D23+D27+D31</f>
        <v>60769623.340488985</v>
      </c>
      <c r="E7" s="441">
        <f>E11+E15+E19+E23+E27+E31</f>
        <v>172940235.27000001</v>
      </c>
      <c r="F7" s="441">
        <f t="shared" ref="F7:G9" si="2">F11+F15+F19+F23+F27+F31</f>
        <v>97482349.907050982</v>
      </c>
      <c r="G7" s="441">
        <f t="shared" si="2"/>
        <v>58455009.80087778</v>
      </c>
      <c r="H7" s="443">
        <v>1.4</v>
      </c>
      <c r="I7" s="444">
        <f t="shared" ref="I7:I33" si="3">(F7+G7)*H7</f>
        <v>218312303.59110028</v>
      </c>
      <c r="J7" s="441">
        <f>J11+J15+J19+J23+J27+J31</f>
        <v>0</v>
      </c>
      <c r="K7" s="441">
        <f t="shared" ref="J7:Q9" si="4">K11+K15+K19+K23+K27+K31</f>
        <v>79568839.853564829</v>
      </c>
      <c r="L7" s="441">
        <f t="shared" si="4"/>
        <v>0</v>
      </c>
      <c r="M7" s="441">
        <f t="shared" si="4"/>
        <v>90750814.465143993</v>
      </c>
      <c r="N7" s="441">
        <f t="shared" si="4"/>
        <v>0</v>
      </c>
      <c r="O7" s="441">
        <f t="shared" si="4"/>
        <v>45706434.498275161</v>
      </c>
      <c r="P7" s="441">
        <f t="shared" si="4"/>
        <v>2286214.7741162898</v>
      </c>
      <c r="Q7" s="441">
        <f>Q11+Q15+Q19+Q23+Q27+Q31</f>
        <v>110424931.86273456</v>
      </c>
    </row>
    <row r="8" spans="1:17" ht="14.5" x14ac:dyDescent="0.35">
      <c r="A8" s="57"/>
      <c r="B8" s="442" t="s">
        <v>519</v>
      </c>
      <c r="C8" s="441">
        <f>C12+C16+C20+C24+C28+C32</f>
        <v>0</v>
      </c>
      <c r="D8" s="441"/>
      <c r="E8" s="441"/>
      <c r="F8" s="441">
        <f t="shared" si="2"/>
        <v>0</v>
      </c>
      <c r="G8" s="441">
        <f t="shared" si="2"/>
        <v>0</v>
      </c>
      <c r="H8" s="443">
        <v>1.4</v>
      </c>
      <c r="I8" s="444">
        <f t="shared" si="3"/>
        <v>0</v>
      </c>
      <c r="J8" s="441">
        <f t="shared" si="4"/>
        <v>0</v>
      </c>
      <c r="K8" s="441">
        <f t="shared" si="4"/>
        <v>0</v>
      </c>
      <c r="L8" s="441">
        <f t="shared" si="4"/>
        <v>0</v>
      </c>
      <c r="M8" s="441">
        <f t="shared" si="4"/>
        <v>0</v>
      </c>
      <c r="N8" s="441">
        <f t="shared" si="4"/>
        <v>0</v>
      </c>
      <c r="O8" s="441">
        <f t="shared" si="4"/>
        <v>0</v>
      </c>
      <c r="P8" s="441">
        <f t="shared" si="4"/>
        <v>0</v>
      </c>
      <c r="Q8" s="441">
        <f>Q12+Q16+Q20+Q24+Q28+Q32</f>
        <v>0</v>
      </c>
    </row>
    <row r="9" spans="1:17" ht="14.5" x14ac:dyDescent="0.35">
      <c r="A9" s="57"/>
      <c r="B9" s="442" t="s">
        <v>520</v>
      </c>
      <c r="C9" s="441">
        <f>C13+C17+C21+C25+C29+C33</f>
        <v>0</v>
      </c>
      <c r="D9" s="441"/>
      <c r="E9" s="441"/>
      <c r="F9" s="441">
        <f t="shared" si="2"/>
        <v>0</v>
      </c>
      <c r="G9" s="441">
        <f t="shared" si="2"/>
        <v>0</v>
      </c>
      <c r="H9" s="443">
        <v>1.4</v>
      </c>
      <c r="I9" s="444">
        <f t="shared" si="3"/>
        <v>0</v>
      </c>
      <c r="J9" s="441">
        <f t="shared" si="4"/>
        <v>0</v>
      </c>
      <c r="K9" s="441">
        <f t="shared" si="4"/>
        <v>0</v>
      </c>
      <c r="L9" s="441">
        <f t="shared" si="4"/>
        <v>0</v>
      </c>
      <c r="M9" s="441">
        <f t="shared" si="4"/>
        <v>0</v>
      </c>
      <c r="N9" s="441">
        <f t="shared" si="4"/>
        <v>0</v>
      </c>
      <c r="O9" s="441">
        <f t="shared" si="4"/>
        <v>0</v>
      </c>
      <c r="P9" s="441">
        <f t="shared" si="4"/>
        <v>0</v>
      </c>
      <c r="Q9" s="441">
        <f t="shared" si="4"/>
        <v>0</v>
      </c>
    </row>
    <row r="10" spans="1:17" ht="14.5" x14ac:dyDescent="0.35">
      <c r="A10" s="57"/>
      <c r="B10" s="445" t="s">
        <v>521</v>
      </c>
      <c r="C10" s="446">
        <v>0</v>
      </c>
      <c r="D10" s="446">
        <v>0</v>
      </c>
      <c r="E10" s="446">
        <v>0</v>
      </c>
      <c r="F10" s="446">
        <v>0</v>
      </c>
      <c r="G10" s="446">
        <v>0</v>
      </c>
      <c r="H10" s="443">
        <v>1.4</v>
      </c>
      <c r="I10" s="444">
        <f t="shared" si="3"/>
        <v>0</v>
      </c>
      <c r="J10" s="447">
        <v>0</v>
      </c>
      <c r="K10" s="447">
        <v>0</v>
      </c>
      <c r="L10" s="447">
        <v>0</v>
      </c>
      <c r="M10" s="447">
        <v>0</v>
      </c>
      <c r="N10" s="447">
        <v>0</v>
      </c>
      <c r="O10" s="447">
        <v>0</v>
      </c>
      <c r="P10" s="447">
        <v>0</v>
      </c>
      <c r="Q10" s="441">
        <f>SUM(Q11:Q13)</f>
        <v>0</v>
      </c>
    </row>
    <row r="11" spans="1:17" ht="14.5" x14ac:dyDescent="0.35">
      <c r="A11" s="57"/>
      <c r="B11" s="448" t="s">
        <v>518</v>
      </c>
      <c r="C11" s="446">
        <v>0</v>
      </c>
      <c r="D11" s="446">
        <v>0</v>
      </c>
      <c r="E11" s="446">
        <v>0</v>
      </c>
      <c r="F11" s="446">
        <v>0</v>
      </c>
      <c r="G11" s="446">
        <v>0</v>
      </c>
      <c r="H11" s="443">
        <v>1.4</v>
      </c>
      <c r="I11" s="444">
        <f t="shared" si="3"/>
        <v>0</v>
      </c>
      <c r="J11" s="447">
        <v>0</v>
      </c>
      <c r="K11" s="447">
        <v>0</v>
      </c>
      <c r="L11" s="447">
        <v>0</v>
      </c>
      <c r="M11" s="447">
        <v>0</v>
      </c>
      <c r="N11" s="447">
        <v>0</v>
      </c>
      <c r="O11" s="447">
        <v>0</v>
      </c>
      <c r="P11" s="447">
        <v>0</v>
      </c>
      <c r="Q11" s="441">
        <f>SUMPRODUCT($J$5:$P$5,J11:P11)</f>
        <v>0</v>
      </c>
    </row>
    <row r="12" spans="1:17" ht="14.5" x14ac:dyDescent="0.35">
      <c r="A12" s="57"/>
      <c r="B12" s="448" t="s">
        <v>519</v>
      </c>
      <c r="C12" s="446">
        <v>0</v>
      </c>
      <c r="D12" s="446">
        <v>0</v>
      </c>
      <c r="E12" s="446">
        <v>0</v>
      </c>
      <c r="F12" s="446">
        <v>0</v>
      </c>
      <c r="G12" s="446">
        <v>0</v>
      </c>
      <c r="H12" s="443">
        <v>1.4</v>
      </c>
      <c r="I12" s="444">
        <f t="shared" si="3"/>
        <v>0</v>
      </c>
      <c r="J12" s="447">
        <v>0</v>
      </c>
      <c r="K12" s="447">
        <v>0</v>
      </c>
      <c r="L12" s="447">
        <v>0</v>
      </c>
      <c r="M12" s="447">
        <v>0</v>
      </c>
      <c r="N12" s="447">
        <v>0</v>
      </c>
      <c r="O12" s="447">
        <v>0</v>
      </c>
      <c r="P12" s="447">
        <v>0</v>
      </c>
      <c r="Q12" s="441">
        <f t="shared" ref="Q12:Q13" si="5">SUMPRODUCT($J$5:$P$5,J12:P12)</f>
        <v>0</v>
      </c>
    </row>
    <row r="13" spans="1:17" ht="14.5" x14ac:dyDescent="0.35">
      <c r="A13" s="57"/>
      <c r="B13" s="448" t="s">
        <v>520</v>
      </c>
      <c r="C13" s="446">
        <v>0</v>
      </c>
      <c r="D13" s="446">
        <v>0</v>
      </c>
      <c r="E13" s="446">
        <v>0</v>
      </c>
      <c r="F13" s="446">
        <v>0</v>
      </c>
      <c r="G13" s="446">
        <v>0</v>
      </c>
      <c r="H13" s="443">
        <v>1.4</v>
      </c>
      <c r="I13" s="444">
        <f t="shared" si="3"/>
        <v>0</v>
      </c>
      <c r="J13" s="447">
        <v>0</v>
      </c>
      <c r="K13" s="447">
        <v>0</v>
      </c>
      <c r="L13" s="447">
        <v>0</v>
      </c>
      <c r="M13" s="447">
        <v>0</v>
      </c>
      <c r="N13" s="447">
        <v>0</v>
      </c>
      <c r="O13" s="447">
        <v>0</v>
      </c>
      <c r="P13" s="447">
        <v>0</v>
      </c>
      <c r="Q13" s="441">
        <f t="shared" si="5"/>
        <v>0</v>
      </c>
    </row>
    <row r="14" spans="1:17" ht="14.5" x14ac:dyDescent="0.35">
      <c r="A14" s="57"/>
      <c r="B14" s="445" t="s">
        <v>522</v>
      </c>
      <c r="C14" s="446">
        <v>0</v>
      </c>
      <c r="D14" s="446">
        <v>0</v>
      </c>
      <c r="E14" s="446">
        <v>0</v>
      </c>
      <c r="F14" s="446">
        <v>0</v>
      </c>
      <c r="G14" s="446">
        <v>0</v>
      </c>
      <c r="H14" s="443">
        <v>1.4</v>
      </c>
      <c r="I14" s="444">
        <f t="shared" si="3"/>
        <v>0</v>
      </c>
      <c r="J14" s="447">
        <v>0</v>
      </c>
      <c r="K14" s="447">
        <v>0</v>
      </c>
      <c r="L14" s="447">
        <v>0</v>
      </c>
      <c r="M14" s="447">
        <v>0</v>
      </c>
      <c r="N14" s="447">
        <v>0</v>
      </c>
      <c r="O14" s="447">
        <v>0</v>
      </c>
      <c r="P14" s="447">
        <v>0</v>
      </c>
      <c r="Q14" s="441">
        <f>SUM(Q15:Q17)</f>
        <v>0</v>
      </c>
    </row>
    <row r="15" spans="1:17" ht="14.5" x14ac:dyDescent="0.35">
      <c r="A15" s="57"/>
      <c r="B15" s="448" t="s">
        <v>518</v>
      </c>
      <c r="C15" s="446">
        <v>0</v>
      </c>
      <c r="D15" s="446">
        <v>0</v>
      </c>
      <c r="E15" s="446">
        <v>0</v>
      </c>
      <c r="F15" s="446">
        <v>0</v>
      </c>
      <c r="G15" s="446">
        <v>0</v>
      </c>
      <c r="H15" s="443">
        <v>1.4</v>
      </c>
      <c r="I15" s="444">
        <f t="shared" si="3"/>
        <v>0</v>
      </c>
      <c r="J15" s="447">
        <v>0</v>
      </c>
      <c r="K15" s="447">
        <v>0</v>
      </c>
      <c r="L15" s="447">
        <v>0</v>
      </c>
      <c r="M15" s="447">
        <v>0</v>
      </c>
      <c r="N15" s="447">
        <v>0</v>
      </c>
      <c r="O15" s="447">
        <v>0</v>
      </c>
      <c r="P15" s="447">
        <v>0</v>
      </c>
      <c r="Q15" s="441">
        <f>SUMPRODUCT($J$5:$P$5,J15:P15)</f>
        <v>0</v>
      </c>
    </row>
    <row r="16" spans="1:17" ht="14.5" x14ac:dyDescent="0.35">
      <c r="A16" s="57"/>
      <c r="B16" s="448" t="s">
        <v>519</v>
      </c>
      <c r="C16" s="446">
        <v>0</v>
      </c>
      <c r="D16" s="446">
        <v>0</v>
      </c>
      <c r="E16" s="446">
        <v>0</v>
      </c>
      <c r="F16" s="446">
        <v>0</v>
      </c>
      <c r="G16" s="446">
        <v>0</v>
      </c>
      <c r="H16" s="443">
        <v>1.4</v>
      </c>
      <c r="I16" s="444">
        <f t="shared" si="3"/>
        <v>0</v>
      </c>
      <c r="J16" s="447">
        <v>0</v>
      </c>
      <c r="K16" s="447">
        <v>0</v>
      </c>
      <c r="L16" s="447">
        <v>0</v>
      </c>
      <c r="M16" s="447">
        <v>0</v>
      </c>
      <c r="N16" s="447">
        <v>0</v>
      </c>
      <c r="O16" s="447">
        <v>0</v>
      </c>
      <c r="P16" s="447">
        <v>0</v>
      </c>
      <c r="Q16" s="441">
        <f t="shared" ref="Q16:Q17" si="6">SUMPRODUCT($J$5:$P$5,J16:P16)</f>
        <v>0</v>
      </c>
    </row>
    <row r="17" spans="1:17" ht="14.5" x14ac:dyDescent="0.35">
      <c r="A17" s="57"/>
      <c r="B17" s="448" t="s">
        <v>520</v>
      </c>
      <c r="C17" s="446">
        <v>0</v>
      </c>
      <c r="D17" s="446">
        <v>0</v>
      </c>
      <c r="E17" s="446">
        <v>0</v>
      </c>
      <c r="F17" s="446">
        <v>0</v>
      </c>
      <c r="G17" s="446">
        <v>0</v>
      </c>
      <c r="H17" s="443">
        <v>1.4</v>
      </c>
      <c r="I17" s="444">
        <f t="shared" si="3"/>
        <v>0</v>
      </c>
      <c r="J17" s="447">
        <v>0</v>
      </c>
      <c r="K17" s="447">
        <v>0</v>
      </c>
      <c r="L17" s="447">
        <v>0</v>
      </c>
      <c r="M17" s="447">
        <v>0</v>
      </c>
      <c r="N17" s="447">
        <v>0</v>
      </c>
      <c r="O17" s="447">
        <v>0</v>
      </c>
      <c r="P17" s="447">
        <v>0</v>
      </c>
      <c r="Q17" s="441">
        <f t="shared" si="6"/>
        <v>0</v>
      </c>
    </row>
    <row r="18" spans="1:17" ht="14.5" x14ac:dyDescent="0.35">
      <c r="A18" s="57"/>
      <c r="B18" s="445" t="s">
        <v>523</v>
      </c>
      <c r="C18" s="446">
        <v>0</v>
      </c>
      <c r="D18" s="446">
        <v>0</v>
      </c>
      <c r="E18" s="446">
        <v>0</v>
      </c>
      <c r="F18" s="446">
        <v>0</v>
      </c>
      <c r="G18" s="446">
        <v>0</v>
      </c>
      <c r="H18" s="443">
        <v>1.4</v>
      </c>
      <c r="I18" s="444">
        <f t="shared" si="3"/>
        <v>0</v>
      </c>
      <c r="J18" s="447">
        <v>0</v>
      </c>
      <c r="K18" s="447">
        <v>0</v>
      </c>
      <c r="L18" s="447">
        <v>0</v>
      </c>
      <c r="M18" s="447">
        <v>0</v>
      </c>
      <c r="N18" s="447">
        <v>0</v>
      </c>
      <c r="O18" s="447">
        <v>0</v>
      </c>
      <c r="P18" s="447">
        <v>0</v>
      </c>
      <c r="Q18" s="441">
        <f>SUM(Q19:Q21)</f>
        <v>82803824.624999166</v>
      </c>
    </row>
    <row r="19" spans="1:17" ht="14.5" x14ac:dyDescent="0.35">
      <c r="A19" s="57"/>
      <c r="B19" s="448" t="s">
        <v>518</v>
      </c>
      <c r="C19" s="446">
        <v>3149003544.498786</v>
      </c>
      <c r="D19" s="446">
        <v>7867923.7564540012</v>
      </c>
      <c r="E19" s="446">
        <v>-28100000</v>
      </c>
      <c r="F19" s="446">
        <v>97482296.738267988</v>
      </c>
      <c r="G19" s="446">
        <v>38725700.656992644</v>
      </c>
      <c r="H19" s="443">
        <v>1.4</v>
      </c>
      <c r="I19" s="444">
        <f t="shared" si="3"/>
        <v>190691196.35336488</v>
      </c>
      <c r="J19" s="447">
        <v>0</v>
      </c>
      <c r="K19" s="447">
        <v>79568839.853564829</v>
      </c>
      <c r="L19" s="447">
        <v>0</v>
      </c>
      <c r="M19" s="447">
        <v>90750814.465143993</v>
      </c>
      <c r="N19" s="447">
        <v>0</v>
      </c>
      <c r="O19" s="447">
        <v>18085327.26053977</v>
      </c>
      <c r="P19" s="447">
        <v>2286214.7741162898</v>
      </c>
      <c r="Q19" s="441">
        <f>SUMPRODUCT($J$5:$P$5,J19:P19)</f>
        <v>82803824.624999166</v>
      </c>
    </row>
    <row r="20" spans="1:17" ht="14.5" x14ac:dyDescent="0.35">
      <c r="A20" s="57"/>
      <c r="B20" s="448" t="s">
        <v>519</v>
      </c>
      <c r="C20" s="446">
        <v>0</v>
      </c>
      <c r="D20" s="446">
        <v>0</v>
      </c>
      <c r="E20" s="446">
        <v>0</v>
      </c>
      <c r="F20" s="446">
        <v>0</v>
      </c>
      <c r="G20" s="446">
        <v>0</v>
      </c>
      <c r="H20" s="443">
        <v>1.4</v>
      </c>
      <c r="I20" s="444">
        <f t="shared" si="3"/>
        <v>0</v>
      </c>
      <c r="J20" s="447">
        <v>0</v>
      </c>
      <c r="K20" s="447">
        <v>0</v>
      </c>
      <c r="L20" s="447">
        <v>0</v>
      </c>
      <c r="M20" s="447">
        <v>0</v>
      </c>
      <c r="N20" s="447">
        <v>0</v>
      </c>
      <c r="O20" s="447">
        <v>0</v>
      </c>
      <c r="P20" s="447">
        <v>0</v>
      </c>
      <c r="Q20" s="441">
        <f t="shared" ref="Q20:Q21" si="7">SUMPRODUCT($J$5:$P$5,J20:P20)</f>
        <v>0</v>
      </c>
    </row>
    <row r="21" spans="1:17" ht="14.5" x14ac:dyDescent="0.35">
      <c r="A21" s="57"/>
      <c r="B21" s="448" t="s">
        <v>520</v>
      </c>
      <c r="C21" s="446">
        <v>0</v>
      </c>
      <c r="D21" s="446">
        <v>0</v>
      </c>
      <c r="E21" s="446">
        <v>0</v>
      </c>
      <c r="F21" s="446">
        <v>0</v>
      </c>
      <c r="G21" s="446">
        <v>0</v>
      </c>
      <c r="H21" s="443">
        <v>1.4</v>
      </c>
      <c r="I21" s="444">
        <f t="shared" si="3"/>
        <v>0</v>
      </c>
      <c r="J21" s="447">
        <v>0</v>
      </c>
      <c r="K21" s="447">
        <v>0</v>
      </c>
      <c r="L21" s="447">
        <v>0</v>
      </c>
      <c r="M21" s="447">
        <v>0</v>
      </c>
      <c r="N21" s="447">
        <v>0</v>
      </c>
      <c r="O21" s="447">
        <v>0</v>
      </c>
      <c r="P21" s="447">
        <v>0</v>
      </c>
      <c r="Q21" s="441">
        <f t="shared" si="7"/>
        <v>0</v>
      </c>
    </row>
    <row r="22" spans="1:17" ht="14.5" x14ac:dyDescent="0.35">
      <c r="A22" s="57"/>
      <c r="B22" s="445" t="s">
        <v>524</v>
      </c>
      <c r="C22" s="446">
        <v>0</v>
      </c>
      <c r="D22" s="446">
        <v>0</v>
      </c>
      <c r="E22" s="446">
        <v>0</v>
      </c>
      <c r="F22" s="446">
        <v>0</v>
      </c>
      <c r="G22" s="446">
        <v>0</v>
      </c>
      <c r="H22" s="443">
        <v>1.4</v>
      </c>
      <c r="I22" s="444">
        <f t="shared" si="3"/>
        <v>0</v>
      </c>
      <c r="J22" s="447">
        <v>0</v>
      </c>
      <c r="K22" s="447">
        <v>0</v>
      </c>
      <c r="L22" s="447">
        <v>0</v>
      </c>
      <c r="M22" s="447">
        <v>0</v>
      </c>
      <c r="N22" s="447">
        <v>0</v>
      </c>
      <c r="O22" s="447">
        <v>0</v>
      </c>
      <c r="P22" s="447">
        <v>0</v>
      </c>
      <c r="Q22" s="441">
        <f>SUM(Q23:Q25)</f>
        <v>26166897.335139543</v>
      </c>
    </row>
    <row r="23" spans="1:17" ht="14.5" x14ac:dyDescent="0.35">
      <c r="A23" s="57"/>
      <c r="B23" s="448" t="s">
        <v>518</v>
      </c>
      <c r="C23" s="446">
        <v>536230373.46967506</v>
      </c>
      <c r="D23" s="446">
        <v>48610625.577607982</v>
      </c>
      <c r="E23" s="446">
        <v>181034082.5</v>
      </c>
      <c r="F23" s="446">
        <v>53.168782999999991</v>
      </c>
      <c r="G23" s="446">
        <v>18690587.784888104</v>
      </c>
      <c r="H23" s="443">
        <v>1.4</v>
      </c>
      <c r="I23" s="444">
        <f t="shared" si="3"/>
        <v>26166897.335139547</v>
      </c>
      <c r="J23" s="447">
        <v>0</v>
      </c>
      <c r="K23" s="447">
        <v>0</v>
      </c>
      <c r="L23" s="447">
        <v>0</v>
      </c>
      <c r="M23" s="447">
        <v>0</v>
      </c>
      <c r="N23" s="447">
        <v>0</v>
      </c>
      <c r="O23" s="447">
        <v>26166897.335139543</v>
      </c>
      <c r="P23" s="447">
        <v>0</v>
      </c>
      <c r="Q23" s="441">
        <f>SUMPRODUCT($J$5:$P$5,J23:P23)</f>
        <v>26166897.335139543</v>
      </c>
    </row>
    <row r="24" spans="1:17" ht="14.5" x14ac:dyDescent="0.35">
      <c r="A24" s="57"/>
      <c r="B24" s="448" t="s">
        <v>519</v>
      </c>
      <c r="C24" s="446">
        <v>0</v>
      </c>
      <c r="D24" s="446">
        <v>0</v>
      </c>
      <c r="E24" s="446">
        <v>0</v>
      </c>
      <c r="F24" s="446">
        <v>0</v>
      </c>
      <c r="G24" s="446">
        <v>0</v>
      </c>
      <c r="H24" s="443">
        <v>1.4</v>
      </c>
      <c r="I24" s="444">
        <f t="shared" si="3"/>
        <v>0</v>
      </c>
      <c r="J24" s="447">
        <v>0</v>
      </c>
      <c r="K24" s="447">
        <v>0</v>
      </c>
      <c r="L24" s="447">
        <v>0</v>
      </c>
      <c r="M24" s="447">
        <v>0</v>
      </c>
      <c r="N24" s="447">
        <v>0</v>
      </c>
      <c r="O24" s="447">
        <v>0</v>
      </c>
      <c r="P24" s="447">
        <v>0</v>
      </c>
      <c r="Q24" s="441">
        <f t="shared" ref="Q24:Q25" si="8">SUMPRODUCT($J$5:$P$5,J24:P24)</f>
        <v>0</v>
      </c>
    </row>
    <row r="25" spans="1:17" ht="14.5" x14ac:dyDescent="0.35">
      <c r="A25" s="57"/>
      <c r="B25" s="448" t="s">
        <v>520</v>
      </c>
      <c r="C25" s="446">
        <v>0</v>
      </c>
      <c r="D25" s="446">
        <v>0</v>
      </c>
      <c r="E25" s="446">
        <v>0</v>
      </c>
      <c r="F25" s="446">
        <v>0</v>
      </c>
      <c r="G25" s="446">
        <v>0</v>
      </c>
      <c r="H25" s="443">
        <v>1.4</v>
      </c>
      <c r="I25" s="444">
        <f t="shared" si="3"/>
        <v>0</v>
      </c>
      <c r="J25" s="447">
        <v>0</v>
      </c>
      <c r="K25" s="447">
        <v>0</v>
      </c>
      <c r="L25" s="447">
        <v>0</v>
      </c>
      <c r="M25" s="447">
        <v>0</v>
      </c>
      <c r="N25" s="447">
        <v>0</v>
      </c>
      <c r="O25" s="447">
        <v>0</v>
      </c>
      <c r="P25" s="447">
        <v>0</v>
      </c>
      <c r="Q25" s="441">
        <f t="shared" si="8"/>
        <v>0</v>
      </c>
    </row>
    <row r="26" spans="1:17" ht="14.5" x14ac:dyDescent="0.35">
      <c r="A26" s="57"/>
      <c r="B26" s="445" t="s">
        <v>525</v>
      </c>
      <c r="C26" s="446">
        <v>0</v>
      </c>
      <c r="D26" s="446">
        <v>0</v>
      </c>
      <c r="E26" s="446">
        <v>0</v>
      </c>
      <c r="F26" s="446">
        <v>0</v>
      </c>
      <c r="G26" s="446">
        <v>0</v>
      </c>
      <c r="H26" s="443">
        <v>1.4</v>
      </c>
      <c r="I26" s="444">
        <f t="shared" si="3"/>
        <v>0</v>
      </c>
      <c r="J26" s="447">
        <v>0</v>
      </c>
      <c r="K26" s="447">
        <v>0</v>
      </c>
      <c r="L26" s="447">
        <v>0</v>
      </c>
      <c r="M26" s="447">
        <v>0</v>
      </c>
      <c r="N26" s="447">
        <v>0</v>
      </c>
      <c r="O26" s="447">
        <v>0</v>
      </c>
      <c r="P26" s="447">
        <v>0</v>
      </c>
      <c r="Q26" s="441">
        <f>SUM(Q27:Q29)</f>
        <v>1370654.7127681505</v>
      </c>
    </row>
    <row r="27" spans="1:17" ht="14.5" x14ac:dyDescent="0.35">
      <c r="A27" s="57"/>
      <c r="B27" s="448" t="s">
        <v>518</v>
      </c>
      <c r="C27" s="446">
        <v>140228424</v>
      </c>
      <c r="D27" s="446">
        <v>4388393.8774560001</v>
      </c>
      <c r="E27" s="446">
        <v>19796549.27</v>
      </c>
      <c r="F27" s="446">
        <v>0</v>
      </c>
      <c r="G27" s="446">
        <v>979039.08054867899</v>
      </c>
      <c r="H27" s="443">
        <v>1.4</v>
      </c>
      <c r="I27" s="444">
        <f t="shared" si="3"/>
        <v>1370654.7127681505</v>
      </c>
      <c r="J27" s="447">
        <v>0</v>
      </c>
      <c r="K27" s="447">
        <v>0</v>
      </c>
      <c r="L27" s="447">
        <v>0</v>
      </c>
      <c r="M27" s="447">
        <v>0</v>
      </c>
      <c r="N27" s="447">
        <v>0</v>
      </c>
      <c r="O27" s="447">
        <v>1370654.7127681505</v>
      </c>
      <c r="P27" s="447">
        <v>0</v>
      </c>
      <c r="Q27" s="441">
        <f>SUMPRODUCT($J$5:$P$5,J27:P27)</f>
        <v>1370654.7127681505</v>
      </c>
    </row>
    <row r="28" spans="1:17" ht="14.5" x14ac:dyDescent="0.35">
      <c r="A28" s="57"/>
      <c r="B28" s="448" t="s">
        <v>519</v>
      </c>
      <c r="C28" s="446">
        <v>0</v>
      </c>
      <c r="D28" s="446">
        <v>0</v>
      </c>
      <c r="E28" s="446">
        <v>0</v>
      </c>
      <c r="F28" s="446">
        <v>0</v>
      </c>
      <c r="G28" s="446">
        <v>0</v>
      </c>
      <c r="H28" s="443">
        <v>1.4</v>
      </c>
      <c r="I28" s="444">
        <f t="shared" si="3"/>
        <v>0</v>
      </c>
      <c r="J28" s="447">
        <v>0</v>
      </c>
      <c r="K28" s="447">
        <v>0</v>
      </c>
      <c r="L28" s="447">
        <v>0</v>
      </c>
      <c r="M28" s="447">
        <v>0</v>
      </c>
      <c r="N28" s="447">
        <v>0</v>
      </c>
      <c r="O28" s="447">
        <v>0</v>
      </c>
      <c r="P28" s="447">
        <v>0</v>
      </c>
      <c r="Q28" s="441">
        <f t="shared" ref="Q28:Q29" si="9">SUMPRODUCT($J$5:$P$5,J28:P28)</f>
        <v>0</v>
      </c>
    </row>
    <row r="29" spans="1:17" ht="14.5" x14ac:dyDescent="0.35">
      <c r="A29" s="57"/>
      <c r="B29" s="448" t="s">
        <v>520</v>
      </c>
      <c r="C29" s="446">
        <v>0</v>
      </c>
      <c r="D29" s="446">
        <v>0</v>
      </c>
      <c r="E29" s="446">
        <v>0</v>
      </c>
      <c r="F29" s="446">
        <v>0</v>
      </c>
      <c r="G29" s="446">
        <v>0</v>
      </c>
      <c r="H29" s="443">
        <v>1.4</v>
      </c>
      <c r="I29" s="444">
        <f t="shared" si="3"/>
        <v>0</v>
      </c>
      <c r="J29" s="447">
        <v>0</v>
      </c>
      <c r="K29" s="447">
        <v>0</v>
      </c>
      <c r="L29" s="447">
        <v>0</v>
      </c>
      <c r="M29" s="447">
        <v>0</v>
      </c>
      <c r="N29" s="447">
        <v>0</v>
      </c>
      <c r="O29" s="447">
        <v>0</v>
      </c>
      <c r="P29" s="447">
        <v>0</v>
      </c>
      <c r="Q29" s="441">
        <f t="shared" si="9"/>
        <v>0</v>
      </c>
    </row>
    <row r="30" spans="1:17" ht="14.5" x14ac:dyDescent="0.35">
      <c r="A30" s="57"/>
      <c r="B30" s="449" t="s">
        <v>526</v>
      </c>
      <c r="C30" s="446">
        <v>0</v>
      </c>
      <c r="D30" s="446">
        <v>0</v>
      </c>
      <c r="E30" s="446">
        <v>0</v>
      </c>
      <c r="F30" s="446">
        <v>0</v>
      </c>
      <c r="G30" s="446">
        <v>0</v>
      </c>
      <c r="H30" s="443">
        <v>1.4</v>
      </c>
      <c r="I30" s="444">
        <f t="shared" si="3"/>
        <v>0</v>
      </c>
      <c r="J30" s="447">
        <v>0</v>
      </c>
      <c r="K30" s="447">
        <v>0</v>
      </c>
      <c r="L30" s="447">
        <v>0</v>
      </c>
      <c r="M30" s="447">
        <v>0</v>
      </c>
      <c r="N30" s="447">
        <v>0</v>
      </c>
      <c r="O30" s="447">
        <v>0</v>
      </c>
      <c r="P30" s="447">
        <v>0</v>
      </c>
      <c r="Q30" s="441">
        <f>SUM(Q31:Q33)</f>
        <v>83555.189827693495</v>
      </c>
    </row>
    <row r="31" spans="1:17" ht="14.5" x14ac:dyDescent="0.35">
      <c r="A31" s="57"/>
      <c r="B31" s="448" t="s">
        <v>518</v>
      </c>
      <c r="C31" s="446">
        <v>4079527.2</v>
      </c>
      <c r="D31" s="446">
        <v>-97319.871029000002</v>
      </c>
      <c r="E31" s="446">
        <v>209603.5</v>
      </c>
      <c r="F31" s="446">
        <v>0</v>
      </c>
      <c r="G31" s="446">
        <v>59682.278448352503</v>
      </c>
      <c r="H31" s="443">
        <v>1.4</v>
      </c>
      <c r="I31" s="444">
        <f t="shared" si="3"/>
        <v>83555.189827693495</v>
      </c>
      <c r="J31" s="447">
        <v>0</v>
      </c>
      <c r="K31" s="447">
        <v>0</v>
      </c>
      <c r="L31" s="447">
        <v>0</v>
      </c>
      <c r="M31" s="447">
        <v>0</v>
      </c>
      <c r="N31" s="447">
        <v>0</v>
      </c>
      <c r="O31" s="447">
        <v>83555.189827693495</v>
      </c>
      <c r="P31" s="447">
        <v>0</v>
      </c>
      <c r="Q31" s="441">
        <f>SUMPRODUCT($J$5:$P$5,J31:P31)</f>
        <v>83555.189827693495</v>
      </c>
    </row>
    <row r="32" spans="1:17" ht="14.5" x14ac:dyDescent="0.35">
      <c r="A32" s="57"/>
      <c r="B32" s="448" t="s">
        <v>519</v>
      </c>
      <c r="C32" s="446">
        <v>0</v>
      </c>
      <c r="D32" s="446">
        <v>0</v>
      </c>
      <c r="E32" s="446">
        <v>0</v>
      </c>
      <c r="F32" s="446">
        <v>0</v>
      </c>
      <c r="G32" s="446">
        <v>0</v>
      </c>
      <c r="H32" s="443">
        <v>1.4</v>
      </c>
      <c r="I32" s="444">
        <f t="shared" si="3"/>
        <v>0</v>
      </c>
      <c r="J32" s="447">
        <v>0</v>
      </c>
      <c r="K32" s="447">
        <v>0</v>
      </c>
      <c r="L32" s="447">
        <v>0</v>
      </c>
      <c r="M32" s="447">
        <v>0</v>
      </c>
      <c r="N32" s="447">
        <v>0</v>
      </c>
      <c r="O32" s="447">
        <v>0</v>
      </c>
      <c r="P32" s="447">
        <v>0</v>
      </c>
      <c r="Q32" s="441">
        <f t="shared" ref="Q32:Q33" si="10">SUMPRODUCT($J$5:$P$5,J32:P32)</f>
        <v>0</v>
      </c>
    </row>
    <row r="33" spans="1:17" ht="14.5" x14ac:dyDescent="0.35">
      <c r="A33" s="57"/>
      <c r="B33" s="448" t="s">
        <v>520</v>
      </c>
      <c r="C33" s="446">
        <v>0</v>
      </c>
      <c r="D33" s="446">
        <v>0</v>
      </c>
      <c r="E33" s="446">
        <v>0</v>
      </c>
      <c r="F33" s="446">
        <v>0</v>
      </c>
      <c r="G33" s="446">
        <v>0</v>
      </c>
      <c r="H33" s="443">
        <v>1.4</v>
      </c>
      <c r="I33" s="444">
        <f t="shared" si="3"/>
        <v>0</v>
      </c>
      <c r="J33" s="447">
        <v>0</v>
      </c>
      <c r="K33" s="447">
        <v>0</v>
      </c>
      <c r="L33" s="447">
        <v>0</v>
      </c>
      <c r="M33" s="447">
        <v>0</v>
      </c>
      <c r="N33" s="447">
        <v>0</v>
      </c>
      <c r="O33" s="447">
        <v>0</v>
      </c>
      <c r="P33" s="447">
        <v>0</v>
      </c>
      <c r="Q33" s="441">
        <f t="shared" si="10"/>
        <v>0</v>
      </c>
    </row>
    <row r="34" spans="1:17" ht="14.5" x14ac:dyDescent="0.35">
      <c r="A34" s="57"/>
      <c r="B34" s="450" t="s">
        <v>401</v>
      </c>
      <c r="C34" s="451">
        <f>C6</f>
        <v>3829541869.1684608</v>
      </c>
      <c r="D34" s="451">
        <f t="shared" ref="D34:G34" si="11">D6</f>
        <v>60769623.340488985</v>
      </c>
      <c r="E34" s="451">
        <f t="shared" si="11"/>
        <v>172940235.27000001</v>
      </c>
      <c r="F34" s="451">
        <f t="shared" si="11"/>
        <v>97482349.907050982</v>
      </c>
      <c r="G34" s="451">
        <f t="shared" si="11"/>
        <v>58455009.80087778</v>
      </c>
      <c r="H34" s="443">
        <v>1.4</v>
      </c>
      <c r="I34" s="444">
        <f>(F34+G34)*H34</f>
        <v>218312303.59110028</v>
      </c>
      <c r="J34" s="451">
        <f t="shared" ref="J34:Q34" si="12">J6</f>
        <v>0</v>
      </c>
      <c r="K34" s="451">
        <f t="shared" si="12"/>
        <v>79568839.853564829</v>
      </c>
      <c r="L34" s="451">
        <f t="shared" si="12"/>
        <v>0</v>
      </c>
      <c r="M34" s="451">
        <f t="shared" si="12"/>
        <v>90750814.465143993</v>
      </c>
      <c r="N34" s="451">
        <f t="shared" si="12"/>
        <v>0</v>
      </c>
      <c r="O34" s="451">
        <f t="shared" si="12"/>
        <v>45706434.498275161</v>
      </c>
      <c r="P34" s="451">
        <f t="shared" si="12"/>
        <v>2286214.7741162898</v>
      </c>
      <c r="Q34" s="451">
        <f t="shared" si="12"/>
        <v>110424931.86273456</v>
      </c>
    </row>
  </sheetData>
  <conditionalFormatting sqref="I7:I34">
    <cfRule type="expression" dxfId="18" priority="1">
      <formula>(C7*#REF!)&lt;&gt;SUM(#REF!)</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B7A9D-125D-4C0A-A26D-F6E5F0213F2D}">
  <sheetPr codeName="Sheet3">
    <tabColor theme="0" tint="-4.9989318521683403E-2"/>
  </sheetPr>
  <dimension ref="A1:H55"/>
  <sheetViews>
    <sheetView zoomScale="80" zoomScaleNormal="80" workbookViewId="0">
      <pane xSplit="1" ySplit="5" topLeftCell="B6" activePane="bottomRight" state="frozen"/>
      <selection activeCell="A22" sqref="A22:G42"/>
      <selection pane="topRight" activeCell="A22" sqref="A22:G42"/>
      <selection pane="bottomLeft" activeCell="A22" sqref="A22:G42"/>
      <selection pane="bottomRight" activeCell="B2" sqref="B2"/>
    </sheetView>
  </sheetViews>
  <sheetFormatPr defaultColWidth="9.1796875" defaultRowHeight="14" x14ac:dyDescent="0.3"/>
  <cols>
    <col min="1" max="1" width="9.54296875" style="21" bestFit="1" customWidth="1"/>
    <col min="2" max="2" width="86" style="21" customWidth="1"/>
    <col min="3" max="3" width="12.81640625" style="21" customWidth="1"/>
    <col min="4" max="7" width="12.81640625" style="19" customWidth="1"/>
    <col min="8" max="8" width="19.08984375" style="3" bestFit="1" customWidth="1"/>
    <col min="9" max="12" width="9.1796875" style="3"/>
    <col min="13" max="13" width="6.81640625" style="3" customWidth="1"/>
    <col min="14" max="16384" width="9.1796875" style="3"/>
  </cols>
  <sheetData>
    <row r="1" spans="1:8" x14ac:dyDescent="0.3">
      <c r="A1" s="20" t="s">
        <v>46</v>
      </c>
      <c r="B1" s="21" t="str">
        <f>'Info '!C2</f>
        <v>JSC TBC Bank</v>
      </c>
    </row>
    <row r="2" spans="1:8" x14ac:dyDescent="0.3">
      <c r="A2" s="20" t="s">
        <v>47</v>
      </c>
      <c r="B2" s="22">
        <v>46203</v>
      </c>
    </row>
    <row r="3" spans="1:8" ht="14.5" thickBot="1" x14ac:dyDescent="0.35">
      <c r="A3" s="20"/>
    </row>
    <row r="4" spans="1:8" ht="15" customHeight="1" thickBot="1" x14ac:dyDescent="0.35">
      <c r="A4" s="23" t="s">
        <v>48</v>
      </c>
      <c r="B4" s="24" t="s">
        <v>49</v>
      </c>
      <c r="C4" s="24"/>
      <c r="D4" s="647" t="s">
        <v>50</v>
      </c>
      <c r="E4" s="648"/>
      <c r="F4" s="648"/>
      <c r="G4" s="649"/>
    </row>
    <row r="5" spans="1:8" x14ac:dyDescent="0.3">
      <c r="A5" s="25" t="s">
        <v>51</v>
      </c>
      <c r="B5" s="26"/>
      <c r="C5" s="27" t="str">
        <f>INT((MONTH($B$2))/3)&amp;"Q"&amp;"-"&amp;YEAR($B$2)</f>
        <v>2Q-2026</v>
      </c>
      <c r="D5" s="27" t="str">
        <f>IF(INT(MONTH($B$2))=3, "4"&amp;"Q"&amp;"-"&amp;YEAR($B$2)-1, IF(INT(MONTH($B$2))=6, "1"&amp;"Q"&amp;"-"&amp;YEAR($B$2), IF(INT(MONTH($B$2))=9, "2"&amp;"Q"&amp;"-"&amp;YEAR($B$2),IF(INT(MONTH($B$2))=12, "3"&amp;"Q"&amp;"-"&amp;YEAR($B$2), 0))))</f>
        <v>1Q-2026</v>
      </c>
      <c r="E5" s="27" t="str">
        <f>IF(INT(MONTH($B$2))=3, "3"&amp;"Q"&amp;"-"&amp;YEAR($B$2)-1, IF(INT(MONTH($B$2))=6, "4"&amp;"Q"&amp;"-"&amp;YEAR($B$2)-1, IF(INT(MONTH($B$2))=9, "1"&amp;"Q"&amp;"-"&amp;YEAR($B$2),IF(INT(MONTH($B$2))=12, "2"&amp;"Q"&amp;"-"&amp;YEAR($B$2), 0))))</f>
        <v>4Q-2025</v>
      </c>
      <c r="F5" s="27" t="str">
        <f>IF(INT(MONTH($B$2))=3, "2"&amp;"Q"&amp;"-"&amp;YEAR($B$2)-1, IF(INT(MONTH($B$2))=6, "3"&amp;"Q"&amp;"-"&amp;YEAR($B$2)-1, IF(INT(MONTH($B$2))=9, "4"&amp;"Q"&amp;"-"&amp;YEAR($B$2)-1,IF(INT(MONTH($B$2))=12, "1"&amp;"Q"&amp;"-"&amp;YEAR($B$2), 0))))</f>
        <v>3Q-2025</v>
      </c>
      <c r="G5" s="28" t="str">
        <f>IF(INT(MONTH($B$2))=3, "1"&amp;"Q"&amp;"-"&amp;YEAR($B$2)-1, IF(INT(MONTH($B$2))=6, "2"&amp;"Q"&amp;"-"&amp;YEAR($B$2)-1, IF(INT(MONTH($B$2))=9, "3"&amp;"Q"&amp;"-"&amp;YEAR($B$2)-1,IF(INT(MONTH($B$2))=12, "4"&amp;"Q"&amp;"-"&amp;YEAR($B$2)-1, 0))))</f>
        <v>2Q-2025</v>
      </c>
    </row>
    <row r="6" spans="1:8" x14ac:dyDescent="0.3">
      <c r="B6" s="29" t="s">
        <v>52</v>
      </c>
      <c r="C6" s="30"/>
      <c r="D6" s="30"/>
      <c r="E6" s="30"/>
      <c r="F6" s="30"/>
      <c r="G6" s="31"/>
    </row>
    <row r="7" spans="1:8" x14ac:dyDescent="0.3">
      <c r="A7" s="32"/>
      <c r="B7" s="33" t="s">
        <v>53</v>
      </c>
      <c r="C7" s="30"/>
      <c r="D7" s="30"/>
      <c r="E7" s="30"/>
      <c r="F7" s="30"/>
      <c r="G7" s="31"/>
    </row>
    <row r="8" spans="1:8" x14ac:dyDescent="0.3">
      <c r="A8" s="25">
        <v>1</v>
      </c>
      <c r="B8" s="34" t="s">
        <v>54</v>
      </c>
      <c r="C8" s="35">
        <v>5457335388.6567001</v>
      </c>
      <c r="D8" s="35">
        <v>5310229780.6287003</v>
      </c>
      <c r="E8" s="35">
        <v>5222768376.8230009</v>
      </c>
      <c r="F8" s="35">
        <v>5003864408.1463013</v>
      </c>
      <c r="G8" s="36">
        <v>4917529472.4509993</v>
      </c>
      <c r="H8" s="773"/>
    </row>
    <row r="9" spans="1:8" x14ac:dyDescent="0.3">
      <c r="A9" s="25">
        <v>2</v>
      </c>
      <c r="B9" s="34" t="s">
        <v>55</v>
      </c>
      <c r="C9" s="35">
        <v>6449322888.6567001</v>
      </c>
      <c r="D9" s="35">
        <v>6322654780.6287003</v>
      </c>
      <c r="E9" s="35">
        <v>6233430876.8230009</v>
      </c>
      <c r="F9" s="35">
        <v>6019664408.1463013</v>
      </c>
      <c r="G9" s="36">
        <v>5938879472.4509993</v>
      </c>
      <c r="H9" s="773"/>
    </row>
    <row r="10" spans="1:8" x14ac:dyDescent="0.3">
      <c r="A10" s="25">
        <v>3</v>
      </c>
      <c r="B10" s="34" t="s">
        <v>56</v>
      </c>
      <c r="C10" s="35">
        <v>7235449316.2467003</v>
      </c>
      <c r="D10" s="35">
        <v>7151158962.6086998</v>
      </c>
      <c r="E10" s="35">
        <v>7072884640.3330011</v>
      </c>
      <c r="F10" s="35">
        <v>6874689167.0263014</v>
      </c>
      <c r="G10" s="36">
        <v>6874774440.8109989</v>
      </c>
      <c r="H10" s="773"/>
    </row>
    <row r="11" spans="1:8" x14ac:dyDescent="0.3">
      <c r="A11" s="25">
        <v>4</v>
      </c>
      <c r="B11" s="34" t="s">
        <v>57</v>
      </c>
      <c r="C11" s="35">
        <v>4921002781.687273</v>
      </c>
      <c r="D11" s="35">
        <v>4826190784.8996391</v>
      </c>
      <c r="E11" s="35">
        <v>4633124004.21737</v>
      </c>
      <c r="F11" s="35">
        <v>4415606410.9945021</v>
      </c>
      <c r="G11" s="36">
        <v>4388038625.3763933</v>
      </c>
      <c r="H11" s="773"/>
    </row>
    <row r="12" spans="1:8" x14ac:dyDescent="0.3">
      <c r="A12" s="25">
        <v>5</v>
      </c>
      <c r="B12" s="34" t="s">
        <v>58</v>
      </c>
      <c r="C12" s="35">
        <v>5649653758.8501444</v>
      </c>
      <c r="D12" s="35">
        <v>5543173017.2312927</v>
      </c>
      <c r="E12" s="35">
        <v>5334519176.1578617</v>
      </c>
      <c r="F12" s="35">
        <v>5088954406.6277313</v>
      </c>
      <c r="G12" s="36">
        <v>5064732219.3268938</v>
      </c>
      <c r="H12" s="773"/>
    </row>
    <row r="13" spans="1:8" x14ac:dyDescent="0.3">
      <c r="A13" s="25">
        <v>6</v>
      </c>
      <c r="B13" s="34" t="s">
        <v>59</v>
      </c>
      <c r="C13" s="35">
        <v>6616986728.5881977</v>
      </c>
      <c r="D13" s="35">
        <v>6494987265.4029465</v>
      </c>
      <c r="E13" s="35">
        <v>6265672217.4683266</v>
      </c>
      <c r="F13" s="35">
        <v>5982829882.1736326</v>
      </c>
      <c r="G13" s="36">
        <v>5962997349.8349304</v>
      </c>
      <c r="H13" s="773"/>
    </row>
    <row r="14" spans="1:8" x14ac:dyDescent="0.3">
      <c r="A14" s="32"/>
      <c r="B14" s="29" t="s">
        <v>60</v>
      </c>
      <c r="C14" s="30"/>
      <c r="D14" s="30"/>
      <c r="E14" s="30"/>
      <c r="F14" s="30"/>
      <c r="G14" s="31"/>
      <c r="H14" s="773"/>
    </row>
    <row r="15" spans="1:8" ht="15" customHeight="1" x14ac:dyDescent="0.3">
      <c r="A15" s="25">
        <v>7</v>
      </c>
      <c r="B15" s="34" t="s">
        <v>61</v>
      </c>
      <c r="C15" s="35">
        <v>32610399190.241283</v>
      </c>
      <c r="D15" s="35">
        <v>31982981394.00975</v>
      </c>
      <c r="E15" s="35">
        <v>31405697277.301064</v>
      </c>
      <c r="F15" s="35">
        <v>29986828908.275555</v>
      </c>
      <c r="G15" s="36">
        <v>29939526178.03722</v>
      </c>
      <c r="H15" s="773"/>
    </row>
    <row r="16" spans="1:8" x14ac:dyDescent="0.3">
      <c r="A16" s="32"/>
      <c r="B16" s="29" t="s">
        <v>62</v>
      </c>
      <c r="C16" s="30"/>
      <c r="D16" s="30"/>
      <c r="E16" s="30"/>
      <c r="F16" s="30"/>
      <c r="G16" s="31"/>
      <c r="H16" s="773"/>
    </row>
    <row r="17" spans="1:8" x14ac:dyDescent="0.3">
      <c r="A17" s="25"/>
      <c r="B17" s="33" t="s">
        <v>63</v>
      </c>
      <c r="C17" s="30"/>
      <c r="D17" s="30"/>
      <c r="E17" s="30"/>
      <c r="F17" s="30"/>
      <c r="G17" s="31"/>
      <c r="H17" s="773"/>
    </row>
    <row r="18" spans="1:8" x14ac:dyDescent="0.3">
      <c r="A18" s="25">
        <v>8</v>
      </c>
      <c r="B18" s="34" t="s">
        <v>54</v>
      </c>
      <c r="C18" s="37">
        <v>0.16734954260510301</v>
      </c>
      <c r="D18" s="37">
        <v>0.16603298220419435</v>
      </c>
      <c r="E18" s="37">
        <v>0.16630002928156079</v>
      </c>
      <c r="F18" s="37">
        <v>0.16686874172164867</v>
      </c>
      <c r="G18" s="38">
        <v>0.16424874071849402</v>
      </c>
      <c r="H18" s="773"/>
    </row>
    <row r="19" spans="1:8" ht="15" customHeight="1" x14ac:dyDescent="0.3">
      <c r="A19" s="25">
        <v>9</v>
      </c>
      <c r="B19" s="34" t="s">
        <v>55</v>
      </c>
      <c r="C19" s="37">
        <v>0.19776890344190176</v>
      </c>
      <c r="D19" s="37">
        <v>0.19768809864026313</v>
      </c>
      <c r="E19" s="37">
        <v>0.19848089414427064</v>
      </c>
      <c r="F19" s="37">
        <v>0.2007436140233233</v>
      </c>
      <c r="G19" s="38">
        <v>0.19836250704620675</v>
      </c>
      <c r="H19" s="773"/>
    </row>
    <row r="20" spans="1:8" x14ac:dyDescent="0.3">
      <c r="A20" s="25">
        <v>10</v>
      </c>
      <c r="B20" s="34" t="s">
        <v>56</v>
      </c>
      <c r="C20" s="37">
        <v>0.22187552118073797</v>
      </c>
      <c r="D20" s="37">
        <v>0.22359263117190431</v>
      </c>
      <c r="E20" s="37">
        <v>0.22521024060959263</v>
      </c>
      <c r="F20" s="37">
        <v>0.22925695771482768</v>
      </c>
      <c r="G20" s="38">
        <v>0.22962201872967972</v>
      </c>
      <c r="H20" s="773"/>
    </row>
    <row r="21" spans="1:8" x14ac:dyDescent="0.3">
      <c r="A21" s="25">
        <v>11</v>
      </c>
      <c r="B21" s="34" t="s">
        <v>57</v>
      </c>
      <c r="C21" s="37">
        <v>0.15090286852912527</v>
      </c>
      <c r="D21" s="37">
        <v>0.15089871470842803</v>
      </c>
      <c r="E21" s="37">
        <v>0.14752495266411517</v>
      </c>
      <c r="F21" s="37">
        <v>0.14725152914638179</v>
      </c>
      <c r="G21" s="38">
        <v>0.14656339580268082</v>
      </c>
      <c r="H21" s="773"/>
    </row>
    <row r="22" spans="1:8" x14ac:dyDescent="0.3">
      <c r="A22" s="25">
        <v>12</v>
      </c>
      <c r="B22" s="34" t="s">
        <v>58</v>
      </c>
      <c r="C22" s="37">
        <v>0.17324699786382292</v>
      </c>
      <c r="D22" s="37">
        <v>0.17331633186234166</v>
      </c>
      <c r="E22" s="37">
        <v>0.16985832631117748</v>
      </c>
      <c r="F22" s="37">
        <v>0.16970632080484233</v>
      </c>
      <c r="G22" s="38">
        <v>0.16916540994032953</v>
      </c>
      <c r="H22" s="773"/>
    </row>
    <row r="23" spans="1:8" x14ac:dyDescent="0.3">
      <c r="A23" s="25">
        <v>13</v>
      </c>
      <c r="B23" s="34" t="s">
        <v>59</v>
      </c>
      <c r="C23" s="37">
        <v>0.20291032593579358</v>
      </c>
      <c r="D23" s="37">
        <v>0.2030763544332807</v>
      </c>
      <c r="E23" s="37">
        <v>0.19950750216257529</v>
      </c>
      <c r="F23" s="37">
        <v>0.19951525719755359</v>
      </c>
      <c r="G23" s="38">
        <v>0.19916806012144622</v>
      </c>
      <c r="H23" s="773"/>
    </row>
    <row r="24" spans="1:8" x14ac:dyDescent="0.3">
      <c r="A24" s="39"/>
      <c r="B24" s="29" t="s">
        <v>64</v>
      </c>
      <c r="C24" s="40"/>
      <c r="D24" s="30"/>
      <c r="E24" s="30"/>
      <c r="F24" s="30"/>
      <c r="G24" s="31"/>
      <c r="H24" s="773"/>
    </row>
    <row r="25" spans="1:8" ht="25" x14ac:dyDescent="0.3">
      <c r="A25" s="25">
        <v>14</v>
      </c>
      <c r="B25" s="34" t="s">
        <v>65</v>
      </c>
      <c r="C25" s="37">
        <v>0.23189227611728078</v>
      </c>
      <c r="D25" s="37">
        <v>0.22472542231335041</v>
      </c>
      <c r="E25" s="37">
        <v>0.22417058024259173</v>
      </c>
      <c r="F25" s="37">
        <v>0.21086684752599705</v>
      </c>
      <c r="G25" s="38">
        <v>0.20946753047746539</v>
      </c>
      <c r="H25" s="773"/>
    </row>
    <row r="26" spans="1:8" x14ac:dyDescent="0.3">
      <c r="A26" s="32"/>
      <c r="B26" s="29" t="s">
        <v>66</v>
      </c>
      <c r="C26" s="40"/>
      <c r="D26" s="30"/>
      <c r="E26" s="30"/>
      <c r="F26" s="30"/>
      <c r="G26" s="31"/>
      <c r="H26" s="773"/>
    </row>
    <row r="27" spans="1:8" ht="15" customHeight="1" x14ac:dyDescent="0.3">
      <c r="A27" s="41">
        <v>15</v>
      </c>
      <c r="B27" s="34" t="s">
        <v>67</v>
      </c>
      <c r="C27" s="37">
        <v>9.5062332606992345E-2</v>
      </c>
      <c r="D27" s="37">
        <v>9.3880883602858858E-2</v>
      </c>
      <c r="E27" s="37">
        <v>9.2247877300115189E-2</v>
      </c>
      <c r="F27" s="37">
        <v>9.1642921564318289E-2</v>
      </c>
      <c r="G27" s="38">
        <v>9.055154848324877E-2</v>
      </c>
      <c r="H27" s="773"/>
    </row>
    <row r="28" spans="1:8" x14ac:dyDescent="0.3">
      <c r="A28" s="41">
        <v>16</v>
      </c>
      <c r="B28" s="34" t="s">
        <v>68</v>
      </c>
      <c r="C28" s="37">
        <v>4.5684371924294212E-2</v>
      </c>
      <c r="D28" s="37">
        <v>4.5614725026870993E-2</v>
      </c>
      <c r="E28" s="37">
        <v>4.8121905401669982E-2</v>
      </c>
      <c r="F28" s="37">
        <v>4.8187860033073383E-2</v>
      </c>
      <c r="G28" s="38">
        <v>4.8011491087350339E-2</v>
      </c>
      <c r="H28" s="773"/>
    </row>
    <row r="29" spans="1:8" x14ac:dyDescent="0.3">
      <c r="A29" s="41">
        <v>17</v>
      </c>
      <c r="B29" s="34" t="s">
        <v>69</v>
      </c>
      <c r="C29" s="37">
        <v>4.4890088065220338E-2</v>
      </c>
      <c r="D29" s="37">
        <v>4.2150021084129338E-2</v>
      </c>
      <c r="E29" s="37">
        <v>4.3212467961526321E-2</v>
      </c>
      <c r="F29" s="37">
        <v>4.1896679093779005E-2</v>
      </c>
      <c r="G29" s="38">
        <v>4.231094938435033E-2</v>
      </c>
      <c r="H29" s="773"/>
    </row>
    <row r="30" spans="1:8" x14ac:dyDescent="0.3">
      <c r="A30" s="41">
        <v>18</v>
      </c>
      <c r="B30" s="34" t="s">
        <v>70</v>
      </c>
      <c r="C30" s="37">
        <v>4.9377960682698133E-2</v>
      </c>
      <c r="D30" s="37">
        <v>4.8266158575987872E-2</v>
      </c>
      <c r="E30" s="37">
        <v>4.4125971898445214E-2</v>
      </c>
      <c r="F30" s="37">
        <v>4.3455061531244912E-2</v>
      </c>
      <c r="G30" s="38">
        <v>4.2540057395898438E-2</v>
      </c>
      <c r="H30" s="773"/>
    </row>
    <row r="31" spans="1:8" x14ac:dyDescent="0.3">
      <c r="A31" s="41">
        <v>19</v>
      </c>
      <c r="B31" s="34" t="s">
        <v>71</v>
      </c>
      <c r="C31" s="37">
        <v>3.4774003670498224E-2</v>
      </c>
      <c r="D31" s="37">
        <v>3.3897545259870557E-2</v>
      </c>
      <c r="E31" s="37">
        <v>3.3881445475519183E-2</v>
      </c>
      <c r="F31" s="37">
        <v>3.2345626875654468E-2</v>
      </c>
      <c r="G31" s="38">
        <v>3.236323008461945E-2</v>
      </c>
      <c r="H31" s="773"/>
    </row>
    <row r="32" spans="1:8" x14ac:dyDescent="0.3">
      <c r="A32" s="41">
        <v>20</v>
      </c>
      <c r="B32" s="34" t="s">
        <v>72</v>
      </c>
      <c r="C32" s="37">
        <v>0.23523547215607973</v>
      </c>
      <c r="D32" s="37">
        <v>0.23064433935756695</v>
      </c>
      <c r="E32" s="37">
        <v>0.23807291213056381</v>
      </c>
      <c r="F32" s="37">
        <v>0.2271759075749985</v>
      </c>
      <c r="G32" s="38">
        <v>0.22600080101628681</v>
      </c>
      <c r="H32" s="773"/>
    </row>
    <row r="33" spans="1:8" x14ac:dyDescent="0.3">
      <c r="A33" s="32"/>
      <c r="B33" s="29" t="s">
        <v>73</v>
      </c>
      <c r="C33" s="30"/>
      <c r="D33" s="30"/>
      <c r="E33" s="30"/>
      <c r="F33" s="30"/>
      <c r="G33" s="31"/>
      <c r="H33" s="773"/>
    </row>
    <row r="34" spans="1:8" x14ac:dyDescent="0.3">
      <c r="A34" s="41">
        <v>21</v>
      </c>
      <c r="B34" s="34" t="s">
        <v>74</v>
      </c>
      <c r="C34" s="37">
        <v>2.6843031096316049E-2</v>
      </c>
      <c r="D34" s="37">
        <v>2.6030727242187263E-2</v>
      </c>
      <c r="E34" s="37">
        <v>2.4053210650618342E-2</v>
      </c>
      <c r="F34" s="37">
        <v>2.470080425687712E-2</v>
      </c>
      <c r="G34" s="38">
        <v>2.2074271496600392E-2</v>
      </c>
      <c r="H34" s="773"/>
    </row>
    <row r="35" spans="1:8" ht="15" customHeight="1" x14ac:dyDescent="0.3">
      <c r="A35" s="41">
        <v>22</v>
      </c>
      <c r="B35" s="34" t="s">
        <v>75</v>
      </c>
      <c r="C35" s="37">
        <v>1.3758139122002624E-2</v>
      </c>
      <c r="D35" s="37">
        <v>1.3697589088137228E-2</v>
      </c>
      <c r="E35" s="37">
        <v>1.383038351019272E-2</v>
      </c>
      <c r="F35" s="37">
        <v>1.510124556192457E-2</v>
      </c>
      <c r="G35" s="38">
        <v>1.454897421424832E-2</v>
      </c>
      <c r="H35" s="773"/>
    </row>
    <row r="36" spans="1:8" x14ac:dyDescent="0.3">
      <c r="A36" s="41">
        <v>23</v>
      </c>
      <c r="B36" s="34" t="s">
        <v>76</v>
      </c>
      <c r="C36" s="37">
        <v>0.44127721171729201</v>
      </c>
      <c r="D36" s="37">
        <v>0.45042903641152882</v>
      </c>
      <c r="E36" s="37">
        <v>0.45118855582629602</v>
      </c>
      <c r="F36" s="37">
        <v>0.45101717039496436</v>
      </c>
      <c r="G36" s="38">
        <v>0.46370700215403593</v>
      </c>
      <c r="H36" s="773"/>
    </row>
    <row r="37" spans="1:8" ht="15" customHeight="1" x14ac:dyDescent="0.3">
      <c r="A37" s="41">
        <v>24</v>
      </c>
      <c r="B37" s="34" t="s">
        <v>77</v>
      </c>
      <c r="C37" s="37">
        <v>0.42194078876398655</v>
      </c>
      <c r="D37" s="37">
        <v>0.43462031226853204</v>
      </c>
      <c r="E37" s="37">
        <v>0.43963981726344481</v>
      </c>
      <c r="F37" s="37">
        <v>0.46296248907180471</v>
      </c>
      <c r="G37" s="38">
        <v>0.45955664931900558</v>
      </c>
      <c r="H37" s="773"/>
    </row>
    <row r="38" spans="1:8" x14ac:dyDescent="0.3">
      <c r="A38" s="41">
        <v>25</v>
      </c>
      <c r="B38" s="34" t="s">
        <v>78</v>
      </c>
      <c r="C38" s="37">
        <v>5.1239633649665141E-2</v>
      </c>
      <c r="D38" s="37">
        <v>2.17650766398516E-2</v>
      </c>
      <c r="E38" s="37">
        <v>0.10941701538702259</v>
      </c>
      <c r="F38" s="37">
        <v>5.139104989520793E-2</v>
      </c>
      <c r="G38" s="38">
        <v>4.8073648581359894E-2</v>
      </c>
      <c r="H38" s="773"/>
    </row>
    <row r="39" spans="1:8" ht="15" customHeight="1" x14ac:dyDescent="0.3">
      <c r="A39" s="32"/>
      <c r="B39" s="29" t="s">
        <v>79</v>
      </c>
      <c r="C39" s="40"/>
      <c r="D39" s="40"/>
      <c r="E39" s="40"/>
      <c r="F39" s="40"/>
      <c r="G39" s="42"/>
      <c r="H39" s="773"/>
    </row>
    <row r="40" spans="1:8" ht="15" customHeight="1" x14ac:dyDescent="0.3">
      <c r="A40" s="41">
        <v>26</v>
      </c>
      <c r="B40" s="34" t="s">
        <v>80</v>
      </c>
      <c r="C40" s="37">
        <v>0.19117084106474422</v>
      </c>
      <c r="D40" s="37">
        <v>0.18929988547108667</v>
      </c>
      <c r="E40" s="37">
        <v>0.19063694527490913</v>
      </c>
      <c r="F40" s="37">
        <v>0.20741755863783862</v>
      </c>
      <c r="G40" s="38">
        <v>0.18232218867449992</v>
      </c>
      <c r="H40" s="773"/>
    </row>
    <row r="41" spans="1:8" ht="15" customHeight="1" x14ac:dyDescent="0.3">
      <c r="A41" s="41">
        <v>27</v>
      </c>
      <c r="B41" s="34" t="s">
        <v>81</v>
      </c>
      <c r="C41" s="37">
        <v>0.493460245543483</v>
      </c>
      <c r="D41" s="37">
        <v>0.49824159416349695</v>
      </c>
      <c r="E41" s="37">
        <v>0.50525898105892597</v>
      </c>
      <c r="F41" s="37">
        <v>0.52239019936996223</v>
      </c>
      <c r="G41" s="38">
        <v>0.50326801850559078</v>
      </c>
      <c r="H41" s="773"/>
    </row>
    <row r="42" spans="1:8" ht="15" customHeight="1" x14ac:dyDescent="0.3">
      <c r="A42" s="41">
        <v>28</v>
      </c>
      <c r="B42" s="34" t="s">
        <v>82</v>
      </c>
      <c r="C42" s="37">
        <v>0.36743551234088828</v>
      </c>
      <c r="D42" s="37">
        <v>0.34887382552018831</v>
      </c>
      <c r="E42" s="37">
        <v>0.36282380539317316</v>
      </c>
      <c r="F42" s="37">
        <v>0.35764287215857049</v>
      </c>
      <c r="G42" s="38">
        <v>0.34849768886114807</v>
      </c>
      <c r="H42" s="773"/>
    </row>
    <row r="43" spans="1:8" ht="15" customHeight="1" x14ac:dyDescent="0.3">
      <c r="A43" s="43"/>
      <c r="B43" s="29" t="s">
        <v>83</v>
      </c>
      <c r="C43" s="30"/>
      <c r="D43" s="30"/>
      <c r="E43" s="30"/>
      <c r="F43" s="30"/>
      <c r="G43" s="31"/>
      <c r="H43" s="773"/>
    </row>
    <row r="44" spans="1:8" x14ac:dyDescent="0.3">
      <c r="A44" s="41">
        <v>29</v>
      </c>
      <c r="B44" s="34" t="s">
        <v>84</v>
      </c>
      <c r="C44" s="44">
        <v>8414179734.134798</v>
      </c>
      <c r="D44" s="44">
        <v>8271012565.8607998</v>
      </c>
      <c r="E44" s="44">
        <v>8441458563.1698503</v>
      </c>
      <c r="F44" s="44">
        <v>8521392639.7122574</v>
      </c>
      <c r="G44" s="45">
        <v>7193531808.6587152</v>
      </c>
      <c r="H44" s="773"/>
    </row>
    <row r="45" spans="1:8" ht="15" customHeight="1" x14ac:dyDescent="0.3">
      <c r="A45" s="41">
        <v>30</v>
      </c>
      <c r="B45" s="34" t="s">
        <v>85</v>
      </c>
      <c r="C45" s="44">
        <v>6790152041.6690397</v>
      </c>
      <c r="D45" s="44">
        <v>6703157408.7550917</v>
      </c>
      <c r="E45" s="44">
        <v>6776305903.2438612</v>
      </c>
      <c r="F45" s="44">
        <v>6458915487.1236134</v>
      </c>
      <c r="G45" s="45">
        <v>6070437263.1192684</v>
      </c>
      <c r="H45" s="773"/>
    </row>
    <row r="46" spans="1:8" ht="15" customHeight="1" x14ac:dyDescent="0.3">
      <c r="A46" s="46">
        <v>31</v>
      </c>
      <c r="B46" s="47" t="s">
        <v>86</v>
      </c>
      <c r="C46" s="37">
        <v>1.2391739805676822</v>
      </c>
      <c r="D46" s="37">
        <v>1.233898006789742</v>
      </c>
      <c r="E46" s="37">
        <v>1.2457316248265695</v>
      </c>
      <c r="F46" s="37">
        <v>1.3193225173328811</v>
      </c>
      <c r="G46" s="38">
        <v>1.1850104855481778</v>
      </c>
      <c r="H46" s="773"/>
    </row>
    <row r="47" spans="1:8" ht="15" customHeight="1" x14ac:dyDescent="0.3">
      <c r="A47" s="46"/>
      <c r="B47" s="29" t="s">
        <v>35</v>
      </c>
      <c r="C47" s="30"/>
      <c r="D47" s="30"/>
      <c r="E47" s="30"/>
      <c r="F47" s="30"/>
      <c r="G47" s="31"/>
      <c r="H47" s="773"/>
    </row>
    <row r="48" spans="1:8" ht="15" customHeight="1" x14ac:dyDescent="0.3">
      <c r="A48" s="46">
        <v>32</v>
      </c>
      <c r="B48" s="47" t="s">
        <v>87</v>
      </c>
      <c r="C48" s="44">
        <v>27277432939.686375</v>
      </c>
      <c r="D48" s="44">
        <v>26730432320.974022</v>
      </c>
      <c r="E48" s="44">
        <v>26752132893.253025</v>
      </c>
      <c r="F48" s="44">
        <v>25943351061.581951</v>
      </c>
      <c r="G48" s="45">
        <v>25172338066.026779</v>
      </c>
      <c r="H48" s="773"/>
    </row>
    <row r="49" spans="1:8" ht="15" customHeight="1" x14ac:dyDescent="0.3">
      <c r="A49" s="46">
        <v>33</v>
      </c>
      <c r="B49" s="47" t="s">
        <v>88</v>
      </c>
      <c r="C49" s="44">
        <v>22632631577.891346</v>
      </c>
      <c r="D49" s="44">
        <v>22186896852.762695</v>
      </c>
      <c r="E49" s="44">
        <v>21625234119.780884</v>
      </c>
      <c r="F49" s="44">
        <v>20546120775.200954</v>
      </c>
      <c r="G49" s="45">
        <v>20239527892.468857</v>
      </c>
      <c r="H49" s="773"/>
    </row>
    <row r="50" spans="1:8" ht="14.5" thickBot="1" x14ac:dyDescent="0.35">
      <c r="A50" s="48">
        <v>34</v>
      </c>
      <c r="B50" s="49" t="s">
        <v>89</v>
      </c>
      <c r="C50" s="37">
        <v>1.2052258636301179</v>
      </c>
      <c r="D50" s="37">
        <v>1.2047846302420417</v>
      </c>
      <c r="E50" s="37">
        <v>1.2370794575020345</v>
      </c>
      <c r="F50" s="37">
        <v>1.2626885311068268</v>
      </c>
      <c r="G50" s="38">
        <v>1.2437216025870557</v>
      </c>
      <c r="H50" s="773"/>
    </row>
    <row r="51" spans="1:8" x14ac:dyDescent="0.3">
      <c r="A51" s="50"/>
    </row>
    <row r="52" spans="1:8" x14ac:dyDescent="0.3">
      <c r="B52" s="51"/>
    </row>
    <row r="53" spans="1:8" ht="50.5" x14ac:dyDescent="0.3">
      <c r="B53" s="51" t="s">
        <v>90</v>
      </c>
    </row>
    <row r="55" spans="1:8" x14ac:dyDescent="0.3">
      <c r="B55" s="52"/>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2458D-8F01-4CCD-A7D3-9B024F0FB29C}">
  <sheetPr codeName="Sheet21">
    <tabColor theme="0" tint="-4.9989318521683403E-2"/>
  </sheetPr>
  <dimension ref="A1:C37"/>
  <sheetViews>
    <sheetView zoomScale="80" zoomScaleNormal="80" workbookViewId="0">
      <selection activeCell="B1" sqref="B1"/>
    </sheetView>
  </sheetViews>
  <sheetFormatPr defaultRowHeight="13.5" x14ac:dyDescent="0.35"/>
  <cols>
    <col min="1" max="1" width="11.453125" style="57" customWidth="1"/>
    <col min="2" max="2" width="76.81640625" style="473" customWidth="1"/>
    <col min="3" max="3" width="22.81640625" style="57" customWidth="1"/>
    <col min="4" max="16384" width="8.7265625" style="57"/>
  </cols>
  <sheetData>
    <row r="1" spans="1:3" x14ac:dyDescent="0.35">
      <c r="A1" s="53" t="s">
        <v>46</v>
      </c>
      <c r="B1" s="54" t="str">
        <f>'Info '!C2</f>
        <v>JSC TBC Bank</v>
      </c>
    </row>
    <row r="2" spans="1:3" x14ac:dyDescent="0.35">
      <c r="A2" s="53" t="s">
        <v>47</v>
      </c>
      <c r="B2" s="58">
        <f>'1. key ratios '!B2</f>
        <v>46203</v>
      </c>
    </row>
    <row r="3" spans="1:3" x14ac:dyDescent="0.35">
      <c r="B3" s="57"/>
    </row>
    <row r="4" spans="1:3" x14ac:dyDescent="0.35">
      <c r="A4" s="57" t="s">
        <v>527</v>
      </c>
      <c r="B4" s="57" t="s">
        <v>33</v>
      </c>
    </row>
    <row r="5" spans="1:3" x14ac:dyDescent="0.35">
      <c r="A5" s="452" t="s">
        <v>528</v>
      </c>
      <c r="B5" s="453"/>
      <c r="C5" s="454"/>
    </row>
    <row r="6" spans="1:3" ht="27" x14ac:dyDescent="0.35">
      <c r="A6" s="455">
        <v>1</v>
      </c>
      <c r="B6" s="456" t="s">
        <v>529</v>
      </c>
      <c r="C6" s="457">
        <v>39728428491.744881</v>
      </c>
    </row>
    <row r="7" spans="1:3" x14ac:dyDescent="0.35">
      <c r="A7" s="455">
        <v>2</v>
      </c>
      <c r="B7" s="456" t="s">
        <v>530</v>
      </c>
      <c r="C7" s="457">
        <v>-494530272.03900003</v>
      </c>
    </row>
    <row r="8" spans="1:3" ht="27" x14ac:dyDescent="0.35">
      <c r="A8" s="458">
        <v>3</v>
      </c>
      <c r="B8" s="459" t="s">
        <v>531</v>
      </c>
      <c r="C8" s="457">
        <f>C6+C7</f>
        <v>39233898219.705879</v>
      </c>
    </row>
    <row r="9" spans="1:3" x14ac:dyDescent="0.35">
      <c r="A9" s="452" t="s">
        <v>532</v>
      </c>
      <c r="B9" s="453"/>
      <c r="C9" s="460"/>
    </row>
    <row r="10" spans="1:3" ht="25.75" customHeight="1" x14ac:dyDescent="0.35">
      <c r="A10" s="455">
        <v>4</v>
      </c>
      <c r="B10" s="461" t="s">
        <v>533</v>
      </c>
      <c r="C10" s="457">
        <f>'15. CCR '!F34</f>
        <v>97482349.907050982</v>
      </c>
    </row>
    <row r="11" spans="1:3" ht="25.75" customHeight="1" x14ac:dyDescent="0.35">
      <c r="A11" s="455">
        <v>5</v>
      </c>
      <c r="B11" s="462" t="s">
        <v>534</v>
      </c>
      <c r="C11" s="457">
        <f>'15. CCR '!G34</f>
        <v>58455009.80087778</v>
      </c>
    </row>
    <row r="12" spans="1:3" ht="25.75" customHeight="1" x14ac:dyDescent="0.35">
      <c r="A12" s="455">
        <v>6</v>
      </c>
      <c r="B12" s="462" t="s">
        <v>535</v>
      </c>
      <c r="C12" s="463">
        <f>'15. CCR '!I34</f>
        <v>218312303.59110028</v>
      </c>
    </row>
    <row r="13" spans="1:3" ht="25.75" customHeight="1" x14ac:dyDescent="0.35">
      <c r="A13" s="464">
        <v>7</v>
      </c>
      <c r="B13" s="461" t="s">
        <v>536</v>
      </c>
      <c r="C13" s="457">
        <f>'15. CCR '!E34</f>
        <v>172940235.27000001</v>
      </c>
    </row>
    <row r="14" spans="1:3" ht="25.75" customHeight="1" x14ac:dyDescent="0.35">
      <c r="A14" s="458">
        <v>8</v>
      </c>
      <c r="B14" s="465" t="s">
        <v>537</v>
      </c>
      <c r="C14" s="466">
        <f>C12</f>
        <v>218312303.59110028</v>
      </c>
    </row>
    <row r="15" spans="1:3" x14ac:dyDescent="0.35">
      <c r="A15" s="452" t="s">
        <v>538</v>
      </c>
      <c r="B15" s="453"/>
      <c r="C15" s="460"/>
    </row>
    <row r="16" spans="1:3" ht="27" x14ac:dyDescent="0.35">
      <c r="A16" s="464">
        <v>9</v>
      </c>
      <c r="B16" s="461" t="s">
        <v>539</v>
      </c>
      <c r="C16" s="457">
        <v>0</v>
      </c>
    </row>
    <row r="17" spans="1:3" x14ac:dyDescent="0.35">
      <c r="A17" s="464">
        <v>10</v>
      </c>
      <c r="B17" s="461" t="s">
        <v>540</v>
      </c>
      <c r="C17" s="457">
        <v>0</v>
      </c>
    </row>
    <row r="18" spans="1:3" x14ac:dyDescent="0.35">
      <c r="A18" s="464">
        <v>11</v>
      </c>
      <c r="B18" s="461" t="s">
        <v>541</v>
      </c>
      <c r="C18" s="457">
        <v>0</v>
      </c>
    </row>
    <row r="19" spans="1:3" ht="27" x14ac:dyDescent="0.35">
      <c r="A19" s="464">
        <v>12</v>
      </c>
      <c r="B19" s="461" t="s">
        <v>542</v>
      </c>
      <c r="C19" s="457">
        <v>0</v>
      </c>
    </row>
    <row r="20" spans="1:3" x14ac:dyDescent="0.35">
      <c r="A20" s="464">
        <v>14</v>
      </c>
      <c r="B20" s="461" t="s">
        <v>543</v>
      </c>
      <c r="C20" s="457">
        <v>0</v>
      </c>
    </row>
    <row r="21" spans="1:3" x14ac:dyDescent="0.35">
      <c r="A21" s="464">
        <v>14</v>
      </c>
      <c r="B21" s="461" t="s">
        <v>544</v>
      </c>
      <c r="C21" s="457">
        <v>0</v>
      </c>
    </row>
    <row r="22" spans="1:3" x14ac:dyDescent="0.35">
      <c r="A22" s="458">
        <v>15</v>
      </c>
      <c r="B22" s="465" t="s">
        <v>545</v>
      </c>
      <c r="C22" s="466">
        <f>SUM(C16:C21)</f>
        <v>0</v>
      </c>
    </row>
    <row r="23" spans="1:3" x14ac:dyDescent="0.35">
      <c r="A23" s="452" t="s">
        <v>546</v>
      </c>
      <c r="B23" s="453"/>
      <c r="C23" s="460"/>
    </row>
    <row r="24" spans="1:3" x14ac:dyDescent="0.35">
      <c r="A24" s="467">
        <v>16</v>
      </c>
      <c r="B24" s="462" t="s">
        <v>547</v>
      </c>
      <c r="C24" s="457">
        <v>3436039933.9099989</v>
      </c>
    </row>
    <row r="25" spans="1:3" x14ac:dyDescent="0.35">
      <c r="A25" s="467">
        <v>17</v>
      </c>
      <c r="B25" s="462" t="s">
        <v>548</v>
      </c>
      <c r="C25" s="457">
        <v>-1800665962.6619532</v>
      </c>
    </row>
    <row r="26" spans="1:3" x14ac:dyDescent="0.35">
      <c r="A26" s="468">
        <v>18</v>
      </c>
      <c r="B26" s="465" t="s">
        <v>549</v>
      </c>
      <c r="C26" s="466">
        <f>C24+C25</f>
        <v>1635373971.2480457</v>
      </c>
    </row>
    <row r="27" spans="1:3" x14ac:dyDescent="0.35">
      <c r="A27" s="452" t="s">
        <v>550</v>
      </c>
      <c r="B27" s="453"/>
      <c r="C27" s="460"/>
    </row>
    <row r="28" spans="1:3" ht="27" x14ac:dyDescent="0.35">
      <c r="A28" s="467">
        <v>19</v>
      </c>
      <c r="B28" s="461" t="s">
        <v>551</v>
      </c>
      <c r="C28" s="469">
        <v>0</v>
      </c>
    </row>
    <row r="29" spans="1:3" x14ac:dyDescent="0.35">
      <c r="A29" s="467">
        <v>20</v>
      </c>
      <c r="B29" s="462" t="s">
        <v>552</v>
      </c>
      <c r="C29" s="469">
        <v>0</v>
      </c>
    </row>
    <row r="30" spans="1:3" x14ac:dyDescent="0.35">
      <c r="A30" s="452" t="s">
        <v>553</v>
      </c>
      <c r="B30" s="453"/>
      <c r="C30" s="460"/>
    </row>
    <row r="31" spans="1:3" x14ac:dyDescent="0.35">
      <c r="A31" s="468">
        <v>21</v>
      </c>
      <c r="B31" s="470" t="s">
        <v>554</v>
      </c>
      <c r="C31" s="466">
        <v>6449322888.6567001</v>
      </c>
    </row>
    <row r="32" spans="1:3" x14ac:dyDescent="0.35">
      <c r="A32" s="468">
        <v>22</v>
      </c>
      <c r="B32" s="465" t="s">
        <v>555</v>
      </c>
      <c r="C32" s="466">
        <f>C8+C14+C22+C26</f>
        <v>41087584494.545029</v>
      </c>
    </row>
    <row r="33" spans="1:3" x14ac:dyDescent="0.35">
      <c r="A33" s="452" t="s">
        <v>556</v>
      </c>
      <c r="B33" s="453"/>
      <c r="C33" s="460"/>
    </row>
    <row r="34" spans="1:3" x14ac:dyDescent="0.35">
      <c r="A34" s="458">
        <v>23</v>
      </c>
      <c r="B34" s="465" t="s">
        <v>556</v>
      </c>
      <c r="C34" s="471">
        <f>C31/C32</f>
        <v>0.15696524796956465</v>
      </c>
    </row>
    <row r="35" spans="1:3" x14ac:dyDescent="0.35">
      <c r="A35" s="452" t="s">
        <v>557</v>
      </c>
      <c r="B35" s="453"/>
      <c r="C35" s="460"/>
    </row>
    <row r="36" spans="1:3" x14ac:dyDescent="0.35">
      <c r="A36" s="472" t="s">
        <v>558</v>
      </c>
      <c r="B36" s="461" t="s">
        <v>559</v>
      </c>
      <c r="C36" s="469">
        <v>0</v>
      </c>
    </row>
    <row r="37" spans="1:3" ht="27" x14ac:dyDescent="0.35">
      <c r="A37" s="472" t="s">
        <v>560</v>
      </c>
      <c r="B37" s="456" t="s">
        <v>561</v>
      </c>
      <c r="C37" s="469">
        <v>0</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6D298-580C-49B6-BB94-ABC1F0F1E7E6}">
  <sheetPr codeName="Sheet22">
    <tabColor theme="0" tint="-4.9989318521683403E-2"/>
  </sheetPr>
  <dimension ref="A1:F9"/>
  <sheetViews>
    <sheetView zoomScale="80" zoomScaleNormal="80" workbookViewId="0">
      <selection activeCell="C6" sqref="C6"/>
    </sheetView>
  </sheetViews>
  <sheetFormatPr defaultColWidth="8.90625" defaultRowHeight="14.5" x14ac:dyDescent="0.35"/>
  <cols>
    <col min="1" max="1" width="11.453125" customWidth="1"/>
    <col min="2" max="2" width="76.81640625" style="475" customWidth="1"/>
    <col min="3" max="6" width="25.36328125" customWidth="1"/>
  </cols>
  <sheetData>
    <row r="1" spans="1:6" x14ac:dyDescent="0.35">
      <c r="A1" s="20" t="s">
        <v>46</v>
      </c>
      <c r="B1" s="21" t="str">
        <f>'Info '!C2</f>
        <v>JSC TBC Bank</v>
      </c>
    </row>
    <row r="2" spans="1:6" x14ac:dyDescent="0.35">
      <c r="A2" s="20" t="s">
        <v>47</v>
      </c>
      <c r="B2" s="22">
        <f>'1. key ratios '!B2</f>
        <v>46203</v>
      </c>
    </row>
    <row r="3" spans="1:6" x14ac:dyDescent="0.35">
      <c r="A3" s="19"/>
      <c r="B3"/>
    </row>
    <row r="4" spans="1:6" x14ac:dyDescent="0.35">
      <c r="A4" s="474" t="s">
        <v>562</v>
      </c>
    </row>
    <row r="5" spans="1:6" ht="43.5" x14ac:dyDescent="0.35">
      <c r="B5" s="476"/>
      <c r="C5" s="477" t="s">
        <v>563</v>
      </c>
      <c r="D5" s="477" t="s">
        <v>564</v>
      </c>
      <c r="E5" s="477" t="s">
        <v>565</v>
      </c>
      <c r="F5" s="477" t="s">
        <v>566</v>
      </c>
    </row>
    <row r="6" spans="1:6" x14ac:dyDescent="0.35">
      <c r="B6" s="478" t="s">
        <v>34</v>
      </c>
      <c r="C6" s="441">
        <f>IF(C7&gt;0,C7,IF(C8&gt;0,C8,IF(C9&gt;0,C9)))</f>
        <v>214164600.52930272</v>
      </c>
      <c r="D6" s="441">
        <f>IF(D7&gt;0,D7,IF(D8&gt;0,D8,IF(D9&gt;0,D9)))</f>
        <v>2184841.9378041369</v>
      </c>
      <c r="E6" s="441">
        <f>IF(E7&gt;=0,E7,IF(E8&gt;=0,E8,IF(E9&gt;0,E9)))</f>
        <v>0</v>
      </c>
      <c r="F6" s="441">
        <f>IF(F7&gt;0,F7,IF(F8&gt;0,F8,IF(F9&gt;0,F9)))</f>
        <v>27310524.222551711</v>
      </c>
    </row>
    <row r="7" spans="1:6" x14ac:dyDescent="0.35">
      <c r="B7" s="442" t="s">
        <v>518</v>
      </c>
      <c r="C7" s="479">
        <v>214164600.52930272</v>
      </c>
      <c r="D7" s="479">
        <v>2184841.9378041369</v>
      </c>
      <c r="E7" s="479">
        <v>0</v>
      </c>
      <c r="F7" s="479">
        <v>27310524.222551711</v>
      </c>
    </row>
    <row r="8" spans="1:6" x14ac:dyDescent="0.35">
      <c r="B8" s="442" t="s">
        <v>519</v>
      </c>
      <c r="C8" s="479">
        <v>0</v>
      </c>
      <c r="D8" s="479">
        <v>0</v>
      </c>
      <c r="E8" s="479">
        <v>0</v>
      </c>
      <c r="F8" s="479">
        <v>0</v>
      </c>
    </row>
    <row r="9" spans="1:6" x14ac:dyDescent="0.35">
      <c r="B9" s="442" t="s">
        <v>520</v>
      </c>
      <c r="C9" s="479">
        <v>0</v>
      </c>
      <c r="D9" s="479">
        <v>0</v>
      </c>
      <c r="E9" s="479">
        <v>0</v>
      </c>
      <c r="F9" s="479">
        <v>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589FE5-5A8B-4BBB-9549-1AD9E90AAB7A}">
  <sheetPr codeName="Sheet23">
    <tabColor theme="0" tint="-4.9989318521683403E-2"/>
  </sheetPr>
  <dimension ref="A1:G42"/>
  <sheetViews>
    <sheetView zoomScale="80" zoomScaleNormal="80" workbookViewId="0">
      <pane xSplit="2" ySplit="6" topLeftCell="C7" activePane="bottomRight" state="frozen"/>
      <selection activeCell="B19" sqref="B19"/>
      <selection pane="topRight" activeCell="B19" sqref="B19"/>
      <selection pane="bottomLeft" activeCell="B19" sqref="B19"/>
      <selection pane="bottomRight" activeCell="C8" sqref="C8"/>
    </sheetView>
  </sheetViews>
  <sheetFormatPr defaultRowHeight="14.5" x14ac:dyDescent="0.35"/>
  <cols>
    <col min="1" max="1" width="8.7265625" style="206"/>
    <col min="2" max="2" width="82.6328125" style="210" customWidth="1"/>
    <col min="3" max="7" width="17.54296875" style="206" customWidth="1"/>
  </cols>
  <sheetData>
    <row r="1" spans="1:7" x14ac:dyDescent="0.35">
      <c r="A1" s="206" t="s">
        <v>46</v>
      </c>
      <c r="B1" s="21" t="str">
        <f>'Info '!C2</f>
        <v>JSC TBC Bank</v>
      </c>
    </row>
    <row r="2" spans="1:7" x14ac:dyDescent="0.35">
      <c r="A2" s="206" t="s">
        <v>47</v>
      </c>
      <c r="B2" s="22">
        <f>'1. key ratios '!B2</f>
        <v>46203</v>
      </c>
    </row>
    <row r="4" spans="1:7" ht="15" thickBot="1" x14ac:dyDescent="0.4">
      <c r="A4" s="206" t="s">
        <v>567</v>
      </c>
      <c r="B4" s="480" t="s">
        <v>35</v>
      </c>
    </row>
    <row r="5" spans="1:7" x14ac:dyDescent="0.35">
      <c r="A5" s="481"/>
      <c r="B5" s="482"/>
      <c r="C5" s="709" t="s">
        <v>568</v>
      </c>
      <c r="D5" s="709"/>
      <c r="E5" s="709"/>
      <c r="F5" s="709"/>
      <c r="G5" s="710" t="s">
        <v>569</v>
      </c>
    </row>
    <row r="6" spans="1:7" x14ac:dyDescent="0.35">
      <c r="A6" s="483"/>
      <c r="B6" s="484"/>
      <c r="C6" s="485" t="s">
        <v>570</v>
      </c>
      <c r="D6" s="485" t="s">
        <v>571</v>
      </c>
      <c r="E6" s="485" t="s">
        <v>572</v>
      </c>
      <c r="F6" s="485" t="s">
        <v>573</v>
      </c>
      <c r="G6" s="711"/>
    </row>
    <row r="7" spans="1:7" x14ac:dyDescent="0.35">
      <c r="A7" s="486"/>
      <c r="B7" s="487" t="s">
        <v>87</v>
      </c>
      <c r="C7" s="488"/>
      <c r="D7" s="488"/>
      <c r="E7" s="488"/>
      <c r="F7" s="488"/>
      <c r="G7" s="489"/>
    </row>
    <row r="8" spans="1:7" x14ac:dyDescent="0.35">
      <c r="A8" s="490">
        <v>1</v>
      </c>
      <c r="B8" s="491" t="s">
        <v>574</v>
      </c>
      <c r="C8" s="492">
        <v>5457335388.6567001</v>
      </c>
      <c r="D8" s="492">
        <v>0</v>
      </c>
      <c r="E8" s="492">
        <v>0</v>
      </c>
      <c r="F8" s="492">
        <v>6454280347.3932085</v>
      </c>
      <c r="G8" s="493">
        <v>11911615736.049908</v>
      </c>
    </row>
    <row r="9" spans="1:7" x14ac:dyDescent="0.35">
      <c r="A9" s="490">
        <v>2</v>
      </c>
      <c r="B9" s="494" t="s">
        <v>575</v>
      </c>
      <c r="C9" s="492">
        <v>5457335388.6567001</v>
      </c>
      <c r="D9" s="492">
        <v>0</v>
      </c>
      <c r="E9" s="492">
        <v>0</v>
      </c>
      <c r="F9" s="492">
        <v>1778113927.5900002</v>
      </c>
      <c r="G9" s="493">
        <v>7235449316.2467003</v>
      </c>
    </row>
    <row r="10" spans="1:7" x14ac:dyDescent="0.35">
      <c r="A10" s="490">
        <v>3</v>
      </c>
      <c r="B10" s="494" t="s">
        <v>576</v>
      </c>
      <c r="C10" s="495"/>
      <c r="D10" s="495"/>
      <c r="E10" s="495"/>
      <c r="F10" s="492">
        <v>4676166419.8032084</v>
      </c>
      <c r="G10" s="493">
        <v>4676166419.8032084</v>
      </c>
    </row>
    <row r="11" spans="1:7" ht="14.5" customHeight="1" x14ac:dyDescent="0.35">
      <c r="A11" s="490">
        <v>4</v>
      </c>
      <c r="B11" s="491" t="s">
        <v>577</v>
      </c>
      <c r="C11" s="492">
        <v>6412245226.0498829</v>
      </c>
      <c r="D11" s="492">
        <v>4039560009.9338961</v>
      </c>
      <c r="E11" s="492">
        <v>1711209607.4502325</v>
      </c>
      <c r="F11" s="492">
        <v>328959783.70744002</v>
      </c>
      <c r="G11" s="493">
        <v>10158709072.479347</v>
      </c>
    </row>
    <row r="12" spans="1:7" x14ac:dyDescent="0.35">
      <c r="A12" s="490">
        <v>5</v>
      </c>
      <c r="B12" s="494" t="s">
        <v>578</v>
      </c>
      <c r="C12" s="492">
        <v>4249536508.338624</v>
      </c>
      <c r="D12" s="496">
        <v>2887900598.2963886</v>
      </c>
      <c r="E12" s="492">
        <v>1287152376.3800535</v>
      </c>
      <c r="F12" s="492">
        <v>270347759.00409698</v>
      </c>
      <c r="G12" s="493">
        <v>8260190379.9182043</v>
      </c>
    </row>
    <row r="13" spans="1:7" x14ac:dyDescent="0.35">
      <c r="A13" s="490">
        <v>6</v>
      </c>
      <c r="B13" s="494" t="s">
        <v>579</v>
      </c>
      <c r="C13" s="492">
        <v>2162708717.7112584</v>
      </c>
      <c r="D13" s="496">
        <v>1151659411.6375074</v>
      </c>
      <c r="E13" s="492">
        <v>424057231.07017905</v>
      </c>
      <c r="F13" s="492">
        <v>58612024.703343004</v>
      </c>
      <c r="G13" s="493">
        <v>1898518692.5611439</v>
      </c>
    </row>
    <row r="14" spans="1:7" x14ac:dyDescent="0.35">
      <c r="A14" s="490">
        <v>7</v>
      </c>
      <c r="B14" s="491" t="s">
        <v>580</v>
      </c>
      <c r="C14" s="492">
        <v>7121585871.6376638</v>
      </c>
      <c r="D14" s="492">
        <v>2536868360.5223675</v>
      </c>
      <c r="E14" s="492">
        <v>1862944361.2055359</v>
      </c>
      <c r="F14" s="492">
        <v>181393504.56999999</v>
      </c>
      <c r="G14" s="493">
        <v>5207108131.1571198</v>
      </c>
    </row>
    <row r="15" spans="1:7" ht="39.5" x14ac:dyDescent="0.35">
      <c r="A15" s="490">
        <v>8</v>
      </c>
      <c r="B15" s="494" t="s">
        <v>581</v>
      </c>
      <c r="C15" s="492">
        <v>6942221328.6958313</v>
      </c>
      <c r="D15" s="496">
        <v>1427657067.8428729</v>
      </c>
      <c r="E15" s="492">
        <v>1044677574.2531359</v>
      </c>
      <c r="F15" s="492">
        <v>181393504.56999999</v>
      </c>
      <c r="G15" s="493">
        <v>4797974737.6809196</v>
      </c>
    </row>
    <row r="16" spans="1:7" ht="26.5" x14ac:dyDescent="0.35">
      <c r="A16" s="490">
        <v>9</v>
      </c>
      <c r="B16" s="494" t="s">
        <v>582</v>
      </c>
      <c r="C16" s="492">
        <v>179364542.94183278</v>
      </c>
      <c r="D16" s="496">
        <v>1109211292.6794949</v>
      </c>
      <c r="E16" s="492">
        <v>818266786.95240009</v>
      </c>
      <c r="F16" s="492">
        <v>0</v>
      </c>
      <c r="G16" s="493">
        <v>409133393.47620004</v>
      </c>
    </row>
    <row r="17" spans="1:7" x14ac:dyDescent="0.35">
      <c r="A17" s="490">
        <v>10</v>
      </c>
      <c r="B17" s="491" t="s">
        <v>583</v>
      </c>
      <c r="C17" s="492">
        <v>0</v>
      </c>
      <c r="D17" s="496">
        <v>0</v>
      </c>
      <c r="E17" s="492">
        <v>0</v>
      </c>
      <c r="F17" s="492">
        <v>0</v>
      </c>
      <c r="G17" s="493">
        <v>0</v>
      </c>
    </row>
    <row r="18" spans="1:7" x14ac:dyDescent="0.35">
      <c r="A18" s="490">
        <v>11</v>
      </c>
      <c r="B18" s="491" t="s">
        <v>584</v>
      </c>
      <c r="C18" s="492">
        <v>2498977620.3548255</v>
      </c>
      <c r="D18" s="496">
        <v>528162770.6109888</v>
      </c>
      <c r="E18" s="492">
        <v>74686893.014318988</v>
      </c>
      <c r="F18" s="492">
        <v>25688538.059627</v>
      </c>
      <c r="G18" s="493">
        <v>0</v>
      </c>
    </row>
    <row r="19" spans="1:7" x14ac:dyDescent="0.35">
      <c r="A19" s="490">
        <v>12</v>
      </c>
      <c r="B19" s="494" t="s">
        <v>585</v>
      </c>
      <c r="C19" s="495"/>
      <c r="D19" s="496">
        <v>6706960.0400000019</v>
      </c>
      <c r="E19" s="492">
        <v>50584878.929999985</v>
      </c>
      <c r="F19" s="492">
        <v>6615860.6299999999</v>
      </c>
      <c r="G19" s="493">
        <v>0</v>
      </c>
    </row>
    <row r="20" spans="1:7" x14ac:dyDescent="0.35">
      <c r="A20" s="490">
        <v>13</v>
      </c>
      <c r="B20" s="494" t="s">
        <v>586</v>
      </c>
      <c r="C20" s="492">
        <v>2498977620.3548255</v>
      </c>
      <c r="D20" s="492">
        <v>521455810.57098877</v>
      </c>
      <c r="E20" s="492">
        <v>24102014.084318999</v>
      </c>
      <c r="F20" s="492">
        <v>19072677.429627001</v>
      </c>
      <c r="G20" s="493">
        <v>0</v>
      </c>
    </row>
    <row r="21" spans="1:7" x14ac:dyDescent="0.35">
      <c r="A21" s="497">
        <v>14</v>
      </c>
      <c r="B21" s="498" t="s">
        <v>587</v>
      </c>
      <c r="C21" s="499">
        <f>SUM(C8,C11,C14,C17,C18)</f>
        <v>21490144106.69907</v>
      </c>
      <c r="D21" s="499">
        <f>SUM(D8,D11,D14,D17,D18)</f>
        <v>7104591141.0672522</v>
      </c>
      <c r="E21" s="499">
        <f>SUM(E8,E11,E14,E17,E18)</f>
        <v>3648840861.6700873</v>
      </c>
      <c r="F21" s="499">
        <f>SUM(F8,F11,F14,F17,F18)</f>
        <v>6990322173.7302752</v>
      </c>
      <c r="G21" s="499">
        <f>SUM(G8,G11,G14,G17,G18)</f>
        <v>27277432939.686375</v>
      </c>
    </row>
    <row r="22" spans="1:7" x14ac:dyDescent="0.35">
      <c r="A22" s="500"/>
      <c r="B22" s="501" t="s">
        <v>88</v>
      </c>
      <c r="C22" s="502"/>
      <c r="D22" s="503"/>
      <c r="E22" s="502"/>
      <c r="F22" s="502"/>
      <c r="G22" s="504"/>
    </row>
    <row r="23" spans="1:7" x14ac:dyDescent="0.35">
      <c r="A23" s="490">
        <v>15</v>
      </c>
      <c r="B23" s="491" t="s">
        <v>588</v>
      </c>
      <c r="C23" s="505">
        <v>2608214443.806087</v>
      </c>
      <c r="D23" s="406">
        <v>7085292380.7310991</v>
      </c>
      <c r="E23" s="505">
        <v>0</v>
      </c>
      <c r="F23" s="505">
        <v>0</v>
      </c>
      <c r="G23" s="493">
        <v>354152363.03891224</v>
      </c>
    </row>
    <row r="24" spans="1:7" x14ac:dyDescent="0.35">
      <c r="A24" s="490">
        <v>16</v>
      </c>
      <c r="B24" s="491" t="s">
        <v>589</v>
      </c>
      <c r="C24" s="492">
        <v>17014148.170700461</v>
      </c>
      <c r="D24" s="496">
        <v>4976740939.1063643</v>
      </c>
      <c r="E24" s="492">
        <v>3318910325.3458519</v>
      </c>
      <c r="F24" s="492">
        <v>18023096133.367939</v>
      </c>
      <c r="G24" s="493">
        <v>18500624906.313545</v>
      </c>
    </row>
    <row r="25" spans="1:7" x14ac:dyDescent="0.35">
      <c r="A25" s="490">
        <v>17</v>
      </c>
      <c r="B25" s="494" t="s">
        <v>590</v>
      </c>
      <c r="C25" s="492">
        <v>0</v>
      </c>
      <c r="D25" s="496">
        <v>0</v>
      </c>
      <c r="E25" s="492">
        <v>0</v>
      </c>
      <c r="F25" s="492">
        <v>0</v>
      </c>
      <c r="G25" s="493">
        <v>0</v>
      </c>
    </row>
    <row r="26" spans="1:7" ht="26.5" x14ac:dyDescent="0.35">
      <c r="A26" s="490">
        <v>18</v>
      </c>
      <c r="B26" s="494" t="s">
        <v>591</v>
      </c>
      <c r="C26" s="492">
        <v>17014148.170700461</v>
      </c>
      <c r="D26" s="496">
        <v>1055421924.3372214</v>
      </c>
      <c r="E26" s="492">
        <v>238863173.58179799</v>
      </c>
      <c r="F26" s="492">
        <v>161086451.90862599</v>
      </c>
      <c r="G26" s="493">
        <v>441383449.57571328</v>
      </c>
    </row>
    <row r="27" spans="1:7" x14ac:dyDescent="0.35">
      <c r="A27" s="490">
        <v>19</v>
      </c>
      <c r="B27" s="494" t="s">
        <v>592</v>
      </c>
      <c r="C27" s="492">
        <v>0</v>
      </c>
      <c r="D27" s="496">
        <v>3031004190.472496</v>
      </c>
      <c r="E27" s="492">
        <v>2400597988.4717059</v>
      </c>
      <c r="F27" s="492">
        <v>10524184933.539307</v>
      </c>
      <c r="G27" s="493">
        <v>11661358282.980511</v>
      </c>
    </row>
    <row r="28" spans="1:7" x14ac:dyDescent="0.35">
      <c r="A28" s="490">
        <v>20</v>
      </c>
      <c r="B28" s="506" t="s">
        <v>593</v>
      </c>
      <c r="C28" s="492">
        <v>0</v>
      </c>
      <c r="D28" s="496">
        <v>0</v>
      </c>
      <c r="E28" s="492">
        <v>0</v>
      </c>
      <c r="F28" s="492">
        <v>0</v>
      </c>
      <c r="G28" s="493">
        <v>0</v>
      </c>
    </row>
    <row r="29" spans="1:7" x14ac:dyDescent="0.35">
      <c r="A29" s="490">
        <v>21</v>
      </c>
      <c r="B29" s="494" t="s">
        <v>594</v>
      </c>
      <c r="C29" s="492">
        <v>0</v>
      </c>
      <c r="D29" s="496">
        <v>777676768.51999998</v>
      </c>
      <c r="E29" s="492">
        <v>667974273</v>
      </c>
      <c r="F29" s="492">
        <v>6539518631.1999989</v>
      </c>
      <c r="G29" s="493">
        <v>5657266501.5108175</v>
      </c>
    </row>
    <row r="30" spans="1:7" x14ac:dyDescent="0.35">
      <c r="A30" s="490">
        <v>22</v>
      </c>
      <c r="B30" s="506" t="s">
        <v>593</v>
      </c>
      <c r="C30" s="492">
        <v>0</v>
      </c>
      <c r="D30" s="496">
        <v>288513196.74589843</v>
      </c>
      <c r="E30" s="492">
        <v>254099299.22376442</v>
      </c>
      <c r="F30" s="492">
        <v>2961379395.9297376</v>
      </c>
      <c r="G30" s="493">
        <v>2467509103.3239923</v>
      </c>
    </row>
    <row r="31" spans="1:7" x14ac:dyDescent="0.35">
      <c r="A31" s="490">
        <v>23</v>
      </c>
      <c r="B31" s="494" t="s">
        <v>595</v>
      </c>
      <c r="C31" s="492">
        <v>0</v>
      </c>
      <c r="D31" s="496">
        <v>112638055.776647</v>
      </c>
      <c r="E31" s="492">
        <v>11474890.292348001</v>
      </c>
      <c r="F31" s="492">
        <v>798306116.72000575</v>
      </c>
      <c r="G31" s="493">
        <v>740616672.2465024</v>
      </c>
    </row>
    <row r="32" spans="1:7" x14ac:dyDescent="0.35">
      <c r="A32" s="490">
        <v>24</v>
      </c>
      <c r="B32" s="491" t="s">
        <v>596</v>
      </c>
      <c r="C32" s="492">
        <v>0</v>
      </c>
      <c r="D32" s="496">
        <v>0</v>
      </c>
      <c r="E32" s="492">
        <v>0</v>
      </c>
      <c r="F32" s="492">
        <v>0</v>
      </c>
      <c r="G32" s="493">
        <v>0</v>
      </c>
    </row>
    <row r="33" spans="1:7" x14ac:dyDescent="0.35">
      <c r="A33" s="490">
        <v>25</v>
      </c>
      <c r="B33" s="491" t="s">
        <v>597</v>
      </c>
      <c r="C33" s="492">
        <v>790878618.35029984</v>
      </c>
      <c r="D33" s="492">
        <v>522652867.02825284</v>
      </c>
      <c r="E33" s="492">
        <v>189572523.11449897</v>
      </c>
      <c r="F33" s="492">
        <v>1701525816.4100633</v>
      </c>
      <c r="G33" s="493">
        <v>3418061458.5849133</v>
      </c>
    </row>
    <row r="34" spans="1:7" x14ac:dyDescent="0.35">
      <c r="A34" s="490">
        <v>26</v>
      </c>
      <c r="B34" s="494" t="s">
        <v>598</v>
      </c>
      <c r="C34" s="495"/>
      <c r="D34" s="496">
        <v>81256223.640000001</v>
      </c>
      <c r="E34" s="492">
        <v>15818856.25</v>
      </c>
      <c r="F34" s="492">
        <v>28755270.27</v>
      </c>
      <c r="G34" s="493">
        <v>125830350.16</v>
      </c>
    </row>
    <row r="35" spans="1:7" x14ac:dyDescent="0.35">
      <c r="A35" s="490">
        <v>27</v>
      </c>
      <c r="B35" s="494" t="s">
        <v>599</v>
      </c>
      <c r="C35" s="492">
        <v>790878618.35029984</v>
      </c>
      <c r="D35" s="496">
        <v>441396643.38825285</v>
      </c>
      <c r="E35" s="492">
        <v>173753666.86449897</v>
      </c>
      <c r="F35" s="492">
        <v>1672770546.1400633</v>
      </c>
      <c r="G35" s="493">
        <v>3292231108.4249134</v>
      </c>
    </row>
    <row r="36" spans="1:7" x14ac:dyDescent="0.35">
      <c r="A36" s="490">
        <v>28</v>
      </c>
      <c r="B36" s="491" t="s">
        <v>600</v>
      </c>
      <c r="C36" s="492">
        <v>686998777.30618072</v>
      </c>
      <c r="D36" s="496">
        <v>971880081.5157131</v>
      </c>
      <c r="E36" s="492">
        <v>766385163.21689916</v>
      </c>
      <c r="F36" s="492">
        <v>1010775910.7693598</v>
      </c>
      <c r="G36" s="493">
        <v>359792849.95397425</v>
      </c>
    </row>
    <row r="37" spans="1:7" x14ac:dyDescent="0.35">
      <c r="A37" s="497">
        <v>29</v>
      </c>
      <c r="B37" s="498" t="s">
        <v>601</v>
      </c>
      <c r="C37" s="507">
        <f>C23+C24+C32+C33+C36</f>
        <v>4103105987.6332684</v>
      </c>
      <c r="D37" s="507">
        <f t="shared" ref="D37:F37" si="0">D23+D24+D32+D33+D36</f>
        <v>13556566268.38143</v>
      </c>
      <c r="E37" s="507">
        <f t="shared" si="0"/>
        <v>4274868011.6772499</v>
      </c>
      <c r="F37" s="507">
        <f t="shared" si="0"/>
        <v>20735397860.547363</v>
      </c>
      <c r="G37" s="508">
        <f>SUM(G23:G24,G32:G33,G36)</f>
        <v>22632631577.891346</v>
      </c>
    </row>
    <row r="38" spans="1:7" x14ac:dyDescent="0.35">
      <c r="A38" s="486"/>
      <c r="B38" s="509"/>
      <c r="C38" s="510"/>
      <c r="D38" s="510"/>
      <c r="E38" s="510"/>
      <c r="F38" s="510"/>
      <c r="G38" s="511"/>
    </row>
    <row r="39" spans="1:7" ht="15" thickBot="1" x14ac:dyDescent="0.4">
      <c r="A39" s="512">
        <v>30</v>
      </c>
      <c r="B39" s="513" t="s">
        <v>602</v>
      </c>
      <c r="C39" s="424"/>
      <c r="D39" s="425"/>
      <c r="E39" s="425"/>
      <c r="F39" s="426"/>
      <c r="G39" s="514">
        <f>IFERROR(G21/G37,0)</f>
        <v>1.2052258636301179</v>
      </c>
    </row>
    <row r="42" spans="1:7" ht="39.5" x14ac:dyDescent="0.35">
      <c r="B42" s="210" t="s">
        <v>603</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BC5B-A353-4752-9143-DAC1A2E2FCC2}">
  <sheetPr codeName="Sheet24">
    <tabColor theme="0" tint="-4.9989318521683403E-2"/>
  </sheetPr>
  <dimension ref="A1:H26"/>
  <sheetViews>
    <sheetView showGridLines="0" zoomScale="80" zoomScaleNormal="80" workbookViewId="0">
      <selection activeCell="A5" sqref="A5:B7"/>
    </sheetView>
  </sheetViews>
  <sheetFormatPr defaultColWidth="9.1796875" defaultRowHeight="12" x14ac:dyDescent="0.3"/>
  <cols>
    <col min="1" max="1" width="11.81640625" style="517" bestFit="1" customWidth="1"/>
    <col min="2" max="2" width="105.1796875" style="517" bestFit="1" customWidth="1"/>
    <col min="3" max="3" width="15.6328125" style="517" bestFit="1" customWidth="1"/>
    <col min="4" max="4" width="16.453125" style="517" bestFit="1" customWidth="1"/>
    <col min="5" max="5" width="17.6328125" style="517" bestFit="1" customWidth="1"/>
    <col min="6" max="6" width="15.6328125" style="517" bestFit="1" customWidth="1"/>
    <col min="7" max="7" width="30.453125" style="517" customWidth="1"/>
    <col min="8" max="8" width="16.36328125" style="517" bestFit="1" customWidth="1"/>
    <col min="9" max="16384" width="9.1796875" style="517"/>
  </cols>
  <sheetData>
    <row r="1" spans="1:8" ht="13" x14ac:dyDescent="0.3">
      <c r="A1" s="515" t="s">
        <v>46</v>
      </c>
      <c r="B1" s="516" t="str">
        <f>'Info '!C2</f>
        <v>JSC TBC Bank</v>
      </c>
    </row>
    <row r="2" spans="1:8" x14ac:dyDescent="0.3">
      <c r="A2" s="515" t="s">
        <v>47</v>
      </c>
      <c r="B2" s="518">
        <f>'1. key ratios '!B2</f>
        <v>46203</v>
      </c>
    </row>
    <row r="3" spans="1:8" x14ac:dyDescent="0.3">
      <c r="A3" s="519" t="s">
        <v>604</v>
      </c>
    </row>
    <row r="5" spans="1:8" ht="12" customHeight="1" x14ac:dyDescent="0.3">
      <c r="A5" s="712" t="s">
        <v>605</v>
      </c>
      <c r="B5" s="713"/>
      <c r="C5" s="718" t="s">
        <v>606</v>
      </c>
      <c r="D5" s="719"/>
      <c r="E5" s="719"/>
      <c r="F5" s="719"/>
      <c r="G5" s="719"/>
      <c r="H5" s="720"/>
    </row>
    <row r="6" spans="1:8" x14ac:dyDescent="0.3">
      <c r="A6" s="714"/>
      <c r="B6" s="715"/>
      <c r="C6" s="721"/>
      <c r="D6" s="722"/>
      <c r="E6" s="722"/>
      <c r="F6" s="722"/>
      <c r="G6" s="722"/>
      <c r="H6" s="723"/>
    </row>
    <row r="7" spans="1:8" x14ac:dyDescent="0.3">
      <c r="A7" s="716"/>
      <c r="B7" s="717"/>
      <c r="C7" s="520" t="s">
        <v>607</v>
      </c>
      <c r="D7" s="520" t="s">
        <v>608</v>
      </c>
      <c r="E7" s="520" t="s">
        <v>609</v>
      </c>
      <c r="F7" s="520" t="s">
        <v>610</v>
      </c>
      <c r="G7" s="520" t="s">
        <v>611</v>
      </c>
      <c r="H7" s="520" t="s">
        <v>401</v>
      </c>
    </row>
    <row r="8" spans="1:8" x14ac:dyDescent="0.3">
      <c r="A8" s="521">
        <v>1</v>
      </c>
      <c r="B8" s="522" t="s">
        <v>435</v>
      </c>
      <c r="C8" s="523">
        <v>1780557387.7989399</v>
      </c>
      <c r="D8" s="523">
        <v>159793935.66</v>
      </c>
      <c r="E8" s="523">
        <v>1711324258.6684999</v>
      </c>
      <c r="F8" s="523">
        <v>1423840393.934</v>
      </c>
      <c r="G8" s="523">
        <v>4969118.4307000004</v>
      </c>
      <c r="H8" s="523">
        <f t="shared" ref="H8:H21" si="0">SUM(C8:G8)</f>
        <v>5080485094.4921398</v>
      </c>
    </row>
    <row r="9" spans="1:8" x14ac:dyDescent="0.3">
      <c r="A9" s="521">
        <v>2</v>
      </c>
      <c r="B9" s="522" t="s">
        <v>436</v>
      </c>
      <c r="C9" s="523">
        <v>0</v>
      </c>
      <c r="D9" s="523">
        <v>0</v>
      </c>
      <c r="E9" s="523">
        <v>0</v>
      </c>
      <c r="F9" s="523">
        <v>0</v>
      </c>
      <c r="G9" s="523">
        <v>0</v>
      </c>
      <c r="H9" s="523">
        <f t="shared" si="0"/>
        <v>0</v>
      </c>
    </row>
    <row r="10" spans="1:8" x14ac:dyDescent="0.3">
      <c r="A10" s="521">
        <v>3</v>
      </c>
      <c r="B10" s="522" t="s">
        <v>437</v>
      </c>
      <c r="C10" s="523">
        <v>0</v>
      </c>
      <c r="D10" s="523">
        <v>0</v>
      </c>
      <c r="E10" s="523">
        <v>448369629.58999997</v>
      </c>
      <c r="F10" s="523">
        <v>0</v>
      </c>
      <c r="G10" s="523">
        <v>0</v>
      </c>
      <c r="H10" s="523">
        <f t="shared" si="0"/>
        <v>448369629.58999997</v>
      </c>
    </row>
    <row r="11" spans="1:8" x14ac:dyDescent="0.3">
      <c r="A11" s="521">
        <v>4</v>
      </c>
      <c r="B11" s="522" t="s">
        <v>438</v>
      </c>
      <c r="C11" s="523">
        <v>0</v>
      </c>
      <c r="D11" s="523">
        <v>754256933.41649997</v>
      </c>
      <c r="E11" s="523">
        <v>920598085.04999995</v>
      </c>
      <c r="F11" s="523">
        <v>0</v>
      </c>
      <c r="G11" s="523">
        <v>30923557</v>
      </c>
      <c r="H11" s="523">
        <f t="shared" si="0"/>
        <v>1705778575.4664998</v>
      </c>
    </row>
    <row r="12" spans="1:8" x14ac:dyDescent="0.3">
      <c r="A12" s="521">
        <v>5</v>
      </c>
      <c r="B12" s="522" t="s">
        <v>439</v>
      </c>
      <c r="C12" s="523">
        <v>0</v>
      </c>
      <c r="D12" s="523">
        <v>0</v>
      </c>
      <c r="E12" s="523">
        <v>0</v>
      </c>
      <c r="F12" s="523">
        <v>0</v>
      </c>
      <c r="G12" s="523">
        <v>0</v>
      </c>
      <c r="H12" s="523">
        <f t="shared" si="0"/>
        <v>0</v>
      </c>
    </row>
    <row r="13" spans="1:8" x14ac:dyDescent="0.3">
      <c r="A13" s="521">
        <v>6</v>
      </c>
      <c r="B13" s="522" t="s">
        <v>440</v>
      </c>
      <c r="C13" s="523">
        <v>566943274.20640194</v>
      </c>
      <c r="D13" s="523">
        <v>645694086.375543</v>
      </c>
      <c r="E13" s="523">
        <v>3700040.55</v>
      </c>
      <c r="F13" s="523">
        <v>659068.05130000005</v>
      </c>
      <c r="G13" s="523">
        <v>4490976.6896000002</v>
      </c>
      <c r="H13" s="523">
        <f t="shared" si="0"/>
        <v>1221487445.8728449</v>
      </c>
    </row>
    <row r="14" spans="1:8" x14ac:dyDescent="0.3">
      <c r="A14" s="521">
        <v>7</v>
      </c>
      <c r="B14" s="522" t="s">
        <v>441</v>
      </c>
      <c r="C14" s="523">
        <v>0</v>
      </c>
      <c r="D14" s="523">
        <v>4437975014.897315</v>
      </c>
      <c r="E14" s="523">
        <v>4871405849.0872622</v>
      </c>
      <c r="F14" s="523">
        <v>2135865057.3378963</v>
      </c>
      <c r="G14" s="523">
        <v>124590985.95426933</v>
      </c>
      <c r="H14" s="523">
        <f t="shared" si="0"/>
        <v>11569836907.276743</v>
      </c>
    </row>
    <row r="15" spans="1:8" x14ac:dyDescent="0.3">
      <c r="A15" s="521">
        <v>8</v>
      </c>
      <c r="B15" s="524" t="s">
        <v>442</v>
      </c>
      <c r="C15" s="523">
        <v>0</v>
      </c>
      <c r="D15" s="523">
        <v>2415036411.7184215</v>
      </c>
      <c r="E15" s="523">
        <v>4787520541.3342857</v>
      </c>
      <c r="F15" s="523">
        <v>2073510954.9873159</v>
      </c>
      <c r="G15" s="523">
        <v>36515317.479937419</v>
      </c>
      <c r="H15" s="523">
        <f t="shared" si="0"/>
        <v>9312583225.5199604</v>
      </c>
    </row>
    <row r="16" spans="1:8" x14ac:dyDescent="0.3">
      <c r="A16" s="521">
        <v>9</v>
      </c>
      <c r="B16" s="522" t="s">
        <v>443</v>
      </c>
      <c r="C16" s="523">
        <v>0</v>
      </c>
      <c r="D16" s="523">
        <v>656698329.42418599</v>
      </c>
      <c r="E16" s="523">
        <v>2007070276.1723561</v>
      </c>
      <c r="F16" s="523">
        <v>1870822039.2522225</v>
      </c>
      <c r="G16" s="523">
        <v>7675087.9212393472</v>
      </c>
      <c r="H16" s="523">
        <f t="shared" si="0"/>
        <v>4542265732.7700033</v>
      </c>
    </row>
    <row r="17" spans="1:8" x14ac:dyDescent="0.3">
      <c r="A17" s="521">
        <v>10</v>
      </c>
      <c r="B17" s="525" t="s">
        <v>612</v>
      </c>
      <c r="C17" s="523">
        <v>0</v>
      </c>
      <c r="D17" s="523">
        <v>51246901.086121283</v>
      </c>
      <c r="E17" s="523">
        <v>118554243.29686072</v>
      </c>
      <c r="F17" s="523">
        <v>67215477.795376003</v>
      </c>
      <c r="G17" s="523">
        <v>140636401.45164195</v>
      </c>
      <c r="H17" s="523">
        <f t="shared" si="0"/>
        <v>377653023.63</v>
      </c>
    </row>
    <row r="18" spans="1:8" x14ac:dyDescent="0.3">
      <c r="A18" s="521">
        <v>11</v>
      </c>
      <c r="B18" s="522" t="s">
        <v>445</v>
      </c>
      <c r="C18" s="523">
        <v>0</v>
      </c>
      <c r="D18" s="523">
        <v>21966823.550336257</v>
      </c>
      <c r="E18" s="523">
        <v>67344453.603632674</v>
      </c>
      <c r="F18" s="523">
        <v>92235527.735393748</v>
      </c>
      <c r="G18" s="523">
        <v>30547168.153437406</v>
      </c>
      <c r="H18" s="523">
        <f t="shared" si="0"/>
        <v>212093973.0428001</v>
      </c>
    </row>
    <row r="19" spans="1:8" x14ac:dyDescent="0.3">
      <c r="A19" s="521">
        <v>12</v>
      </c>
      <c r="B19" s="522" t="s">
        <v>446</v>
      </c>
      <c r="C19" s="523">
        <v>0</v>
      </c>
      <c r="D19" s="523">
        <v>0</v>
      </c>
      <c r="E19" s="523">
        <v>0</v>
      </c>
      <c r="F19" s="523">
        <v>0</v>
      </c>
      <c r="G19" s="523">
        <v>0</v>
      </c>
      <c r="H19" s="523">
        <f t="shared" si="0"/>
        <v>0</v>
      </c>
    </row>
    <row r="20" spans="1:8" x14ac:dyDescent="0.3">
      <c r="A20" s="526">
        <v>13</v>
      </c>
      <c r="B20" s="524" t="s">
        <v>447</v>
      </c>
      <c r="C20" s="523">
        <v>0</v>
      </c>
      <c r="D20" s="523">
        <v>0</v>
      </c>
      <c r="E20" s="523">
        <v>0</v>
      </c>
      <c r="F20" s="523">
        <v>0</v>
      </c>
      <c r="G20" s="523">
        <v>0</v>
      </c>
      <c r="H20" s="523">
        <f t="shared" si="0"/>
        <v>0</v>
      </c>
    </row>
    <row r="21" spans="1:8" x14ac:dyDescent="0.3">
      <c r="A21" s="521">
        <v>14</v>
      </c>
      <c r="B21" s="522" t="s">
        <v>448</v>
      </c>
      <c r="C21" s="523">
        <v>831319622.05130005</v>
      </c>
      <c r="D21" s="523">
        <v>651502187.80070746</v>
      </c>
      <c r="E21" s="523">
        <v>1158001979.5518665</v>
      </c>
      <c r="F21" s="523">
        <v>765764078.55826068</v>
      </c>
      <c r="G21" s="523">
        <v>1625112346.77139</v>
      </c>
      <c r="H21" s="523">
        <f t="shared" si="0"/>
        <v>5031700214.7335243</v>
      </c>
    </row>
    <row r="22" spans="1:8" x14ac:dyDescent="0.3">
      <c r="A22" s="527">
        <v>15</v>
      </c>
      <c r="B22" s="528" t="s">
        <v>401</v>
      </c>
      <c r="C22" s="523">
        <f>SUM(C18:C21)+SUM(C8:C16)</f>
        <v>3178820284.0566421</v>
      </c>
      <c r="D22" s="523">
        <f t="shared" ref="D22:H22" si="1">SUM(D18:D21)+SUM(D8:D16)</f>
        <v>9742923722.8430099</v>
      </c>
      <c r="E22" s="523">
        <f t="shared" si="1"/>
        <v>15975335113.607903</v>
      </c>
      <c r="F22" s="523">
        <f t="shared" si="1"/>
        <v>8362697119.856389</v>
      </c>
      <c r="G22" s="523">
        <f t="shared" si="1"/>
        <v>1864824558.4005735</v>
      </c>
      <c r="H22" s="523">
        <f t="shared" si="1"/>
        <v>39124600798.764511</v>
      </c>
    </row>
    <row r="23" spans="1:8" x14ac:dyDescent="0.3">
      <c r="C23" s="529"/>
      <c r="D23" s="529"/>
      <c r="E23" s="529"/>
      <c r="F23" s="529"/>
      <c r="G23" s="529"/>
      <c r="H23" s="529"/>
    </row>
    <row r="26" spans="1:8" ht="24" x14ac:dyDescent="0.3">
      <c r="B26" s="530" t="s">
        <v>613</v>
      </c>
    </row>
  </sheetData>
  <mergeCells count="2">
    <mergeCell ref="A5:B7"/>
    <mergeCell ref="C5:H6"/>
  </mergeCells>
  <conditionalFormatting sqref="A5">
    <cfRule type="duplicateValues" dxfId="17" priority="1"/>
    <cfRule type="duplicateValues" dxfId="16" priority="2"/>
    <cfRule type="duplicateValues" dxfId="15"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A34C3-CB6A-4E5C-831F-2DAF33D47C81}">
  <sheetPr codeName="Sheet25">
    <tabColor theme="0" tint="-4.9989318521683403E-2"/>
  </sheetPr>
  <dimension ref="A1:H26"/>
  <sheetViews>
    <sheetView showGridLines="0" topLeftCell="B1" zoomScale="80" zoomScaleNormal="80" workbookViewId="0">
      <selection activeCell="B7" sqref="B7"/>
    </sheetView>
  </sheetViews>
  <sheetFormatPr defaultColWidth="9.1796875" defaultRowHeight="12" x14ac:dyDescent="0.3"/>
  <cols>
    <col min="1" max="1" width="11.81640625" style="547" bestFit="1" customWidth="1"/>
    <col min="2" max="2" width="86.81640625" style="517" customWidth="1"/>
    <col min="3" max="4" width="31.54296875" style="517" customWidth="1"/>
    <col min="5" max="5" width="15.08984375" style="517" bestFit="1" customWidth="1"/>
    <col min="6" max="6" width="11.81640625" style="517" bestFit="1" customWidth="1"/>
    <col min="7" max="7" width="21.54296875" style="517" bestFit="1" customWidth="1"/>
    <col min="8" max="8" width="41.453125" style="517" customWidth="1"/>
    <col min="9" max="16384" width="9.1796875" style="517"/>
  </cols>
  <sheetData>
    <row r="1" spans="1:8" ht="13" x14ac:dyDescent="0.3">
      <c r="A1" s="515" t="s">
        <v>46</v>
      </c>
      <c r="B1" s="516" t="str">
        <f>'Info '!C2</f>
        <v>JSC TBC Bank</v>
      </c>
      <c r="C1" s="531"/>
      <c r="D1" s="531"/>
      <c r="E1" s="531"/>
      <c r="F1" s="531"/>
      <c r="G1" s="531"/>
      <c r="H1" s="531"/>
    </row>
    <row r="2" spans="1:8" x14ac:dyDescent="0.3">
      <c r="A2" s="515" t="s">
        <v>47</v>
      </c>
      <c r="B2" s="518">
        <f>'1. key ratios '!B2</f>
        <v>46203</v>
      </c>
      <c r="C2" s="531"/>
      <c r="D2" s="531"/>
      <c r="E2" s="531"/>
      <c r="F2" s="531"/>
      <c r="G2" s="531"/>
      <c r="H2" s="531"/>
    </row>
    <row r="3" spans="1:8" x14ac:dyDescent="0.3">
      <c r="A3" s="519" t="s">
        <v>614</v>
      </c>
      <c r="B3" s="531"/>
      <c r="C3" s="531"/>
      <c r="D3" s="531"/>
      <c r="E3" s="531"/>
      <c r="F3" s="531"/>
      <c r="G3" s="531"/>
      <c r="H3" s="531"/>
    </row>
    <row r="4" spans="1:8" x14ac:dyDescent="0.3">
      <c r="A4" s="532"/>
      <c r="B4" s="531"/>
      <c r="C4" s="533" t="s">
        <v>280</v>
      </c>
      <c r="D4" s="533" t="s">
        <v>281</v>
      </c>
      <c r="E4" s="533" t="s">
        <v>282</v>
      </c>
      <c r="F4" s="533" t="s">
        <v>417</v>
      </c>
      <c r="G4" s="533" t="s">
        <v>418</v>
      </c>
      <c r="H4" s="533" t="s">
        <v>419</v>
      </c>
    </row>
    <row r="5" spans="1:8" ht="34" customHeight="1" x14ac:dyDescent="0.3">
      <c r="A5" s="712" t="s">
        <v>615</v>
      </c>
      <c r="B5" s="713"/>
      <c r="C5" s="724" t="s">
        <v>616</v>
      </c>
      <c r="D5" s="724"/>
      <c r="E5" s="724" t="s">
        <v>617</v>
      </c>
      <c r="F5" s="725" t="s">
        <v>618</v>
      </c>
      <c r="G5" s="725" t="s">
        <v>619</v>
      </c>
      <c r="H5" s="534" t="s">
        <v>620</v>
      </c>
    </row>
    <row r="6" spans="1:8" ht="24" x14ac:dyDescent="0.3">
      <c r="A6" s="716"/>
      <c r="B6" s="717"/>
      <c r="C6" s="535" t="s">
        <v>621</v>
      </c>
      <c r="D6" s="535" t="s">
        <v>622</v>
      </c>
      <c r="E6" s="724"/>
      <c r="F6" s="726"/>
      <c r="G6" s="726"/>
      <c r="H6" s="534" t="s">
        <v>623</v>
      </c>
    </row>
    <row r="7" spans="1:8" x14ac:dyDescent="0.3">
      <c r="A7" s="537">
        <v>1</v>
      </c>
      <c r="B7" s="522" t="s">
        <v>435</v>
      </c>
      <c r="C7" s="538">
        <v>0</v>
      </c>
      <c r="D7" s="538">
        <v>5083057975.2457399</v>
      </c>
      <c r="E7" s="538">
        <v>2572880.7535999995</v>
      </c>
      <c r="F7" s="538">
        <v>0</v>
      </c>
      <c r="G7" s="538">
        <v>0</v>
      </c>
      <c r="H7" s="539">
        <f>C7+D7-E7-F7</f>
        <v>5080485094.4921398</v>
      </c>
    </row>
    <row r="8" spans="1:8" x14ac:dyDescent="0.3">
      <c r="A8" s="537">
        <v>2</v>
      </c>
      <c r="B8" s="522" t="s">
        <v>436</v>
      </c>
      <c r="C8" s="538">
        <v>0</v>
      </c>
      <c r="D8" s="538">
        <v>0</v>
      </c>
      <c r="E8" s="538">
        <v>0</v>
      </c>
      <c r="F8" s="538">
        <v>0</v>
      </c>
      <c r="G8" s="538">
        <v>0</v>
      </c>
      <c r="H8" s="539">
        <f t="shared" ref="H8:H20" si="0">C8+D8-E8-F8</f>
        <v>0</v>
      </c>
    </row>
    <row r="9" spans="1:8" x14ac:dyDescent="0.3">
      <c r="A9" s="537">
        <v>3</v>
      </c>
      <c r="B9" s="522" t="s">
        <v>437</v>
      </c>
      <c r="C9" s="538">
        <v>0</v>
      </c>
      <c r="D9" s="538">
        <v>448369629.58999997</v>
      </c>
      <c r="E9" s="538">
        <v>0</v>
      </c>
      <c r="F9" s="538">
        <v>0</v>
      </c>
      <c r="G9" s="538">
        <v>0</v>
      </c>
      <c r="H9" s="539">
        <f t="shared" si="0"/>
        <v>448369629.58999997</v>
      </c>
    </row>
    <row r="10" spans="1:8" x14ac:dyDescent="0.3">
      <c r="A10" s="537">
        <v>4</v>
      </c>
      <c r="B10" s="522" t="s">
        <v>438</v>
      </c>
      <c r="C10" s="538">
        <v>0</v>
      </c>
      <c r="D10" s="538">
        <v>1742383387.0639</v>
      </c>
      <c r="E10" s="538">
        <v>121546.14939999999</v>
      </c>
      <c r="F10" s="538">
        <v>0</v>
      </c>
      <c r="G10" s="538">
        <v>0</v>
      </c>
      <c r="H10" s="539">
        <f t="shared" si="0"/>
        <v>1742261840.9145</v>
      </c>
    </row>
    <row r="11" spans="1:8" x14ac:dyDescent="0.3">
      <c r="A11" s="537">
        <v>5</v>
      </c>
      <c r="B11" s="522" t="s">
        <v>439</v>
      </c>
      <c r="C11" s="538">
        <v>0</v>
      </c>
      <c r="D11" s="538">
        <v>0</v>
      </c>
      <c r="E11" s="538">
        <v>0</v>
      </c>
      <c r="F11" s="538">
        <v>0</v>
      </c>
      <c r="G11" s="538">
        <v>0</v>
      </c>
      <c r="H11" s="539">
        <f t="shared" si="0"/>
        <v>0</v>
      </c>
    </row>
    <row r="12" spans="1:8" x14ac:dyDescent="0.3">
      <c r="A12" s="537">
        <v>6</v>
      </c>
      <c r="B12" s="522" t="s">
        <v>440</v>
      </c>
      <c r="C12" s="538">
        <v>0</v>
      </c>
      <c r="D12" s="538">
        <v>1250160423.85444</v>
      </c>
      <c r="E12" s="538">
        <v>260641.89059999998</v>
      </c>
      <c r="F12" s="538">
        <v>0</v>
      </c>
      <c r="G12" s="538">
        <v>0</v>
      </c>
      <c r="H12" s="539">
        <f t="shared" si="0"/>
        <v>1249899781.96384</v>
      </c>
    </row>
    <row r="13" spans="1:8" x14ac:dyDescent="0.3">
      <c r="A13" s="537">
        <v>7</v>
      </c>
      <c r="B13" s="522" t="s">
        <v>441</v>
      </c>
      <c r="C13" s="538">
        <v>390918490.95186466</v>
      </c>
      <c r="D13" s="538">
        <v>11273730894.011204</v>
      </c>
      <c r="E13" s="538">
        <v>94812502.273781717</v>
      </c>
      <c r="F13" s="538">
        <v>0</v>
      </c>
      <c r="G13" s="538">
        <v>0</v>
      </c>
      <c r="H13" s="539">
        <f t="shared" si="0"/>
        <v>11569836882.689287</v>
      </c>
    </row>
    <row r="14" spans="1:8" x14ac:dyDescent="0.3">
      <c r="A14" s="537">
        <v>8</v>
      </c>
      <c r="B14" s="524" t="s">
        <v>442</v>
      </c>
      <c r="C14" s="538">
        <v>238687477.84134826</v>
      </c>
      <c r="D14" s="538">
        <v>9324850848.5581551</v>
      </c>
      <c r="E14" s="538">
        <v>250955100.87950581</v>
      </c>
      <c r="F14" s="538">
        <v>0</v>
      </c>
      <c r="G14" s="538">
        <v>51117527.589999914</v>
      </c>
      <c r="H14" s="539">
        <f t="shared" si="0"/>
        <v>9312583225.5199986</v>
      </c>
    </row>
    <row r="15" spans="1:8" x14ac:dyDescent="0.3">
      <c r="A15" s="537">
        <v>9</v>
      </c>
      <c r="B15" s="522" t="s">
        <v>443</v>
      </c>
      <c r="C15" s="538">
        <v>46967778.132539883</v>
      </c>
      <c r="D15" s="538">
        <v>4519641946.0440388</v>
      </c>
      <c r="E15" s="538">
        <v>24343991.406579625</v>
      </c>
      <c r="F15" s="538">
        <v>0</v>
      </c>
      <c r="G15" s="538">
        <v>0</v>
      </c>
      <c r="H15" s="539">
        <f t="shared" si="0"/>
        <v>4542265732.7699986</v>
      </c>
    </row>
    <row r="16" spans="1:8" x14ac:dyDescent="0.3">
      <c r="A16" s="537">
        <v>10</v>
      </c>
      <c r="B16" s="525" t="s">
        <v>612</v>
      </c>
      <c r="C16" s="538">
        <v>539006395.62069988</v>
      </c>
      <c r="D16" s="538">
        <v>11911120.322900001</v>
      </c>
      <c r="E16" s="538">
        <v>173264492.31359994</v>
      </c>
      <c r="F16" s="538">
        <v>0</v>
      </c>
      <c r="G16" s="538">
        <v>51160020.529999897</v>
      </c>
      <c r="H16" s="539">
        <f t="shared" si="0"/>
        <v>377653023.63</v>
      </c>
    </row>
    <row r="17" spans="1:8" x14ac:dyDescent="0.3">
      <c r="A17" s="537">
        <v>11</v>
      </c>
      <c r="B17" s="522" t="s">
        <v>445</v>
      </c>
      <c r="C17" s="538">
        <v>83160.839300000007</v>
      </c>
      <c r="D17" s="538">
        <v>212220879.68279988</v>
      </c>
      <c r="E17" s="538">
        <v>210067.47929999992</v>
      </c>
      <c r="F17" s="538">
        <v>0</v>
      </c>
      <c r="G17" s="538">
        <v>0</v>
      </c>
      <c r="H17" s="539">
        <f t="shared" si="0"/>
        <v>212093973.04279989</v>
      </c>
    </row>
    <row r="18" spans="1:8" x14ac:dyDescent="0.3">
      <c r="A18" s="537">
        <v>12</v>
      </c>
      <c r="B18" s="522" t="s">
        <v>446</v>
      </c>
      <c r="C18" s="538">
        <v>0</v>
      </c>
      <c r="D18" s="538">
        <v>0</v>
      </c>
      <c r="E18" s="538">
        <v>0</v>
      </c>
      <c r="F18" s="538">
        <v>0</v>
      </c>
      <c r="G18" s="538">
        <v>0</v>
      </c>
      <c r="H18" s="539">
        <f t="shared" si="0"/>
        <v>0</v>
      </c>
    </row>
    <row r="19" spans="1:8" x14ac:dyDescent="0.3">
      <c r="A19" s="540">
        <v>13</v>
      </c>
      <c r="B19" s="524" t="s">
        <v>447</v>
      </c>
      <c r="C19" s="538">
        <v>0</v>
      </c>
      <c r="D19" s="538">
        <v>0</v>
      </c>
      <c r="E19" s="538">
        <v>0</v>
      </c>
      <c r="F19" s="538">
        <v>0</v>
      </c>
      <c r="G19" s="538">
        <v>0</v>
      </c>
      <c r="H19" s="539">
        <f t="shared" si="0"/>
        <v>0</v>
      </c>
    </row>
    <row r="20" spans="1:8" x14ac:dyDescent="0.3">
      <c r="A20" s="537">
        <v>14</v>
      </c>
      <c r="B20" s="522" t="s">
        <v>448</v>
      </c>
      <c r="C20" s="538">
        <v>107820204.69274727</v>
      </c>
      <c r="D20" s="538">
        <v>5496162638.3259201</v>
      </c>
      <c r="E20" s="538">
        <v>33350536.843842369</v>
      </c>
      <c r="F20" s="538">
        <v>0</v>
      </c>
      <c r="G20" s="538">
        <v>2392934.8199999998</v>
      </c>
      <c r="H20" s="539">
        <f t="shared" si="0"/>
        <v>5570632306.1748247</v>
      </c>
    </row>
    <row r="21" spans="1:8" s="544" customFormat="1" x14ac:dyDescent="0.3">
      <c r="A21" s="541">
        <v>15</v>
      </c>
      <c r="B21" s="542" t="s">
        <v>401</v>
      </c>
      <c r="C21" s="543">
        <f t="shared" ref="C21:H21" si="1">SUM(C7:C15)+SUM(C17:C20)</f>
        <v>784477112.45780003</v>
      </c>
      <c r="D21" s="543">
        <f t="shared" si="1"/>
        <v>39350578622.376198</v>
      </c>
      <c r="E21" s="543">
        <f t="shared" si="1"/>
        <v>406627267.67660946</v>
      </c>
      <c r="F21" s="543">
        <f t="shared" si="1"/>
        <v>0</v>
      </c>
      <c r="G21" s="543">
        <f t="shared" si="1"/>
        <v>53510462.409999914</v>
      </c>
      <c r="H21" s="539">
        <f t="shared" si="1"/>
        <v>39728428467.157379</v>
      </c>
    </row>
    <row r="22" spans="1:8" x14ac:dyDescent="0.3">
      <c r="A22" s="545">
        <v>16</v>
      </c>
      <c r="B22" s="546" t="s">
        <v>624</v>
      </c>
      <c r="C22" s="538">
        <v>767554279.66489959</v>
      </c>
      <c r="D22" s="538">
        <v>27826618888.252998</v>
      </c>
      <c r="E22" s="538">
        <v>393402612.50720978</v>
      </c>
      <c r="F22" s="538">
        <v>0</v>
      </c>
      <c r="G22" s="538">
        <v>51160020.529999897</v>
      </c>
      <c r="H22" s="539">
        <f>C22+D22-E22-F22</f>
        <v>28200770555.410686</v>
      </c>
    </row>
    <row r="23" spans="1:8" x14ac:dyDescent="0.3">
      <c r="A23" s="545">
        <v>17</v>
      </c>
      <c r="B23" s="546" t="s">
        <v>625</v>
      </c>
      <c r="C23" s="538">
        <v>0</v>
      </c>
      <c r="D23" s="538">
        <v>5428606169.94314</v>
      </c>
      <c r="E23" s="538">
        <v>3042896.6039</v>
      </c>
      <c r="F23" s="538">
        <v>0</v>
      </c>
      <c r="G23" s="538">
        <v>0</v>
      </c>
      <c r="H23" s="539">
        <f>C23+D23-E23-F23</f>
        <v>5425563273.3392401</v>
      </c>
    </row>
    <row r="26" spans="1:8" ht="42.5" customHeight="1" x14ac:dyDescent="0.3">
      <c r="B26" s="530" t="s">
        <v>613</v>
      </c>
    </row>
  </sheetData>
  <mergeCells count="5">
    <mergeCell ref="A5:B6"/>
    <mergeCell ref="C5:D5"/>
    <mergeCell ref="E5:E6"/>
    <mergeCell ref="F5:F6"/>
    <mergeCell ref="G5:G6"/>
  </mergeCells>
  <conditionalFormatting sqref="A5">
    <cfRule type="duplicateValues" dxfId="14" priority="1"/>
    <cfRule type="duplicateValues" dxfId="13" priority="2"/>
    <cfRule type="duplicateValues" dxfId="12"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F0510-55E0-4AAB-9B1D-62DE236271B2}">
  <sheetPr codeName="Sheet26">
    <tabColor theme="0" tint="-4.9989318521683403E-2"/>
  </sheetPr>
  <dimension ref="A1:H36"/>
  <sheetViews>
    <sheetView showGridLines="0" zoomScale="80" zoomScaleNormal="80" workbookViewId="0">
      <selection activeCell="A33" sqref="A33"/>
    </sheetView>
  </sheetViews>
  <sheetFormatPr defaultColWidth="9.1796875" defaultRowHeight="12" x14ac:dyDescent="0.3"/>
  <cols>
    <col min="1" max="1" width="11" style="517" bestFit="1" customWidth="1"/>
    <col min="2" max="2" width="93.453125" style="517" customWidth="1"/>
    <col min="3" max="4" width="35" style="529" customWidth="1"/>
    <col min="5" max="5" width="15.08984375" style="529" bestFit="1" customWidth="1"/>
    <col min="6" max="6" width="11.81640625" style="529" bestFit="1" customWidth="1"/>
    <col min="7" max="7" width="22" style="529" customWidth="1"/>
    <col min="8" max="8" width="19.90625" style="529" customWidth="1"/>
    <col min="9" max="16384" width="9.1796875" style="517"/>
  </cols>
  <sheetData>
    <row r="1" spans="1:8" ht="13" x14ac:dyDescent="0.3">
      <c r="A1" s="515" t="s">
        <v>46</v>
      </c>
      <c r="B1" s="516" t="str">
        <f>'Info '!C2</f>
        <v>JSC TBC Bank</v>
      </c>
      <c r="C1" s="548"/>
      <c r="D1" s="548"/>
      <c r="E1" s="548"/>
      <c r="F1" s="548"/>
      <c r="G1" s="548"/>
      <c r="H1" s="548"/>
    </row>
    <row r="2" spans="1:8" x14ac:dyDescent="0.3">
      <c r="A2" s="515" t="s">
        <v>47</v>
      </c>
      <c r="B2" s="518">
        <f>'1. key ratios '!B2</f>
        <v>46203</v>
      </c>
      <c r="C2" s="548"/>
      <c r="D2" s="548"/>
      <c r="E2" s="548"/>
      <c r="F2" s="548"/>
      <c r="G2" s="548"/>
      <c r="H2" s="548"/>
    </row>
    <row r="3" spans="1:8" x14ac:dyDescent="0.3">
      <c r="A3" s="519" t="s">
        <v>626</v>
      </c>
      <c r="B3" s="531"/>
      <c r="C3" s="548"/>
      <c r="D3" s="548"/>
      <c r="E3" s="548"/>
      <c r="F3" s="548"/>
      <c r="G3" s="548"/>
      <c r="H3" s="548"/>
    </row>
    <row r="4" spans="1:8" x14ac:dyDescent="0.3">
      <c r="A4" s="532"/>
      <c r="B4" s="531"/>
      <c r="C4" s="549" t="s">
        <v>280</v>
      </c>
      <c r="D4" s="549" t="s">
        <v>281</v>
      </c>
      <c r="E4" s="549" t="s">
        <v>282</v>
      </c>
      <c r="F4" s="549" t="s">
        <v>417</v>
      </c>
      <c r="G4" s="549" t="s">
        <v>418</v>
      </c>
      <c r="H4" s="549" t="s">
        <v>419</v>
      </c>
    </row>
    <row r="5" spans="1:8" ht="41.5" customHeight="1" x14ac:dyDescent="0.3">
      <c r="A5" s="712" t="s">
        <v>615</v>
      </c>
      <c r="B5" s="713"/>
      <c r="C5" s="727" t="s">
        <v>616</v>
      </c>
      <c r="D5" s="727"/>
      <c r="E5" s="727" t="s">
        <v>617</v>
      </c>
      <c r="F5" s="728" t="s">
        <v>618</v>
      </c>
      <c r="G5" s="728" t="s">
        <v>619</v>
      </c>
      <c r="H5" s="550" t="s">
        <v>620</v>
      </c>
    </row>
    <row r="6" spans="1:8" ht="24" x14ac:dyDescent="0.3">
      <c r="A6" s="716"/>
      <c r="B6" s="717"/>
      <c r="C6" s="551" t="s">
        <v>621</v>
      </c>
      <c r="D6" s="551" t="s">
        <v>622</v>
      </c>
      <c r="E6" s="727"/>
      <c r="F6" s="729"/>
      <c r="G6" s="729"/>
      <c r="H6" s="550" t="s">
        <v>623</v>
      </c>
    </row>
    <row r="7" spans="1:8" x14ac:dyDescent="0.3">
      <c r="A7" s="552">
        <v>1</v>
      </c>
      <c r="B7" s="553" t="s">
        <v>627</v>
      </c>
      <c r="C7" s="538">
        <v>2527129.7323000012</v>
      </c>
      <c r="D7" s="538">
        <v>223826150.04419997</v>
      </c>
      <c r="E7" s="538">
        <v>3753122.5733999982</v>
      </c>
      <c r="F7" s="538">
        <v>0</v>
      </c>
      <c r="G7" s="538">
        <v>767160.75999999978</v>
      </c>
      <c r="H7" s="539">
        <f t="shared" ref="H7:H34" si="0">C7+D7-E7-F7</f>
        <v>222600157.2031</v>
      </c>
    </row>
    <row r="8" spans="1:8" x14ac:dyDescent="0.3">
      <c r="A8" s="552">
        <v>2</v>
      </c>
      <c r="B8" s="553" t="s">
        <v>628</v>
      </c>
      <c r="C8" s="538">
        <v>3615497.6531000002</v>
      </c>
      <c r="D8" s="538">
        <v>9368261541.7316761</v>
      </c>
      <c r="E8" s="538">
        <v>6476922.4894999983</v>
      </c>
      <c r="F8" s="538">
        <v>0</v>
      </c>
      <c r="G8" s="538">
        <v>272019.71999999997</v>
      </c>
      <c r="H8" s="539">
        <f t="shared" si="0"/>
        <v>9365400116.8952751</v>
      </c>
    </row>
    <row r="9" spans="1:8" x14ac:dyDescent="0.3">
      <c r="A9" s="552">
        <v>3</v>
      </c>
      <c r="B9" s="553" t="s">
        <v>629</v>
      </c>
      <c r="C9" s="538">
        <v>180410.83049999998</v>
      </c>
      <c r="D9" s="538">
        <v>219534059.59060001</v>
      </c>
      <c r="E9" s="538">
        <v>830950.43109999981</v>
      </c>
      <c r="F9" s="538">
        <v>0</v>
      </c>
      <c r="G9" s="538">
        <v>11549.9</v>
      </c>
      <c r="H9" s="539">
        <f t="shared" si="0"/>
        <v>218883519.99000001</v>
      </c>
    </row>
    <row r="10" spans="1:8" x14ac:dyDescent="0.3">
      <c r="A10" s="552">
        <v>4</v>
      </c>
      <c r="B10" s="553" t="s">
        <v>630</v>
      </c>
      <c r="C10" s="538">
        <v>66778607.837899998</v>
      </c>
      <c r="D10" s="538">
        <v>2133928653.8937001</v>
      </c>
      <c r="E10" s="538">
        <v>30005482.682999995</v>
      </c>
      <c r="F10" s="538">
        <v>0</v>
      </c>
      <c r="G10" s="538">
        <v>80618.679999999993</v>
      </c>
      <c r="H10" s="539">
        <f t="shared" si="0"/>
        <v>2170701779.0486002</v>
      </c>
    </row>
    <row r="11" spans="1:8" x14ac:dyDescent="0.3">
      <c r="A11" s="552">
        <v>5</v>
      </c>
      <c r="B11" s="553" t="s">
        <v>631</v>
      </c>
      <c r="C11" s="538">
        <v>25854185.940399997</v>
      </c>
      <c r="D11" s="538">
        <v>1561818378.2347</v>
      </c>
      <c r="E11" s="538">
        <v>4516169.1301999995</v>
      </c>
      <c r="F11" s="538">
        <v>0</v>
      </c>
      <c r="G11" s="538">
        <v>99211.040000000008</v>
      </c>
      <c r="H11" s="539">
        <f t="shared" si="0"/>
        <v>1583156395.0448999</v>
      </c>
    </row>
    <row r="12" spans="1:8" x14ac:dyDescent="0.3">
      <c r="A12" s="552">
        <v>6</v>
      </c>
      <c r="B12" s="553" t="s">
        <v>632</v>
      </c>
      <c r="C12" s="538">
        <v>44762428.766399994</v>
      </c>
      <c r="D12" s="538">
        <v>604857633.0618999</v>
      </c>
      <c r="E12" s="538">
        <v>23991944.443199996</v>
      </c>
      <c r="F12" s="538">
        <v>0</v>
      </c>
      <c r="G12" s="538">
        <v>1070583.0800000005</v>
      </c>
      <c r="H12" s="539">
        <f t="shared" si="0"/>
        <v>625628117.38509989</v>
      </c>
    </row>
    <row r="13" spans="1:8" x14ac:dyDescent="0.3">
      <c r="A13" s="552">
        <v>7</v>
      </c>
      <c r="B13" s="553" t="s">
        <v>633</v>
      </c>
      <c r="C13" s="538">
        <v>113611452.0714</v>
      </c>
      <c r="D13" s="538">
        <v>647206857.63709998</v>
      </c>
      <c r="E13" s="538">
        <v>23024926.395299997</v>
      </c>
      <c r="F13" s="538">
        <v>0</v>
      </c>
      <c r="G13" s="538">
        <v>239965.50000000003</v>
      </c>
      <c r="H13" s="539">
        <f t="shared" si="0"/>
        <v>737793383.3132</v>
      </c>
    </row>
    <row r="14" spans="1:8" x14ac:dyDescent="0.3">
      <c r="A14" s="552">
        <v>8</v>
      </c>
      <c r="B14" s="553" t="s">
        <v>634</v>
      </c>
      <c r="C14" s="538">
        <v>13512354.621300001</v>
      </c>
      <c r="D14" s="538">
        <v>1752814574.4707999</v>
      </c>
      <c r="E14" s="538">
        <v>13783674.408400007</v>
      </c>
      <c r="F14" s="538">
        <v>0</v>
      </c>
      <c r="G14" s="538">
        <v>759465.93</v>
      </c>
      <c r="H14" s="539">
        <f t="shared" si="0"/>
        <v>1752543254.6836998</v>
      </c>
    </row>
    <row r="15" spans="1:8" x14ac:dyDescent="0.3">
      <c r="A15" s="552">
        <v>9</v>
      </c>
      <c r="B15" s="553" t="s">
        <v>635</v>
      </c>
      <c r="C15" s="538">
        <v>12467863.722899999</v>
      </c>
      <c r="D15" s="538">
        <v>596124473.06470001</v>
      </c>
      <c r="E15" s="538">
        <v>2976371.0374999987</v>
      </c>
      <c r="F15" s="538">
        <v>0</v>
      </c>
      <c r="G15" s="538">
        <v>190263.7</v>
      </c>
      <c r="H15" s="539">
        <f t="shared" si="0"/>
        <v>605615965.75010002</v>
      </c>
    </row>
    <row r="16" spans="1:8" x14ac:dyDescent="0.3">
      <c r="A16" s="552">
        <v>10</v>
      </c>
      <c r="B16" s="553" t="s">
        <v>636</v>
      </c>
      <c r="C16" s="538">
        <v>2582800.6329999999</v>
      </c>
      <c r="D16" s="538">
        <v>517067156.30269998</v>
      </c>
      <c r="E16" s="538">
        <v>4100100.3580000005</v>
      </c>
      <c r="F16" s="538">
        <v>0</v>
      </c>
      <c r="G16" s="538">
        <v>96468.21</v>
      </c>
      <c r="H16" s="539">
        <f t="shared" si="0"/>
        <v>515549856.57770002</v>
      </c>
    </row>
    <row r="17" spans="1:8" x14ac:dyDescent="0.3">
      <c r="A17" s="552">
        <v>11</v>
      </c>
      <c r="B17" s="553" t="s">
        <v>637</v>
      </c>
      <c r="C17" s="538">
        <v>3303975.9926999998</v>
      </c>
      <c r="D17" s="538">
        <v>278991923.95660001</v>
      </c>
      <c r="E17" s="538">
        <v>3461218.5020000036</v>
      </c>
      <c r="F17" s="538">
        <v>0</v>
      </c>
      <c r="G17" s="538">
        <v>806649.05</v>
      </c>
      <c r="H17" s="539">
        <f t="shared" si="0"/>
        <v>278834681.44730002</v>
      </c>
    </row>
    <row r="18" spans="1:8" x14ac:dyDescent="0.3">
      <c r="A18" s="552">
        <v>12</v>
      </c>
      <c r="B18" s="553" t="s">
        <v>638</v>
      </c>
      <c r="C18" s="538">
        <v>47481994.129500002</v>
      </c>
      <c r="D18" s="538">
        <v>1044516199.128625</v>
      </c>
      <c r="E18" s="538">
        <v>22126984.342600003</v>
      </c>
      <c r="F18" s="538">
        <v>0</v>
      </c>
      <c r="G18" s="538">
        <v>832886.91999999981</v>
      </c>
      <c r="H18" s="539">
        <f t="shared" si="0"/>
        <v>1069871208.9155251</v>
      </c>
    </row>
    <row r="19" spans="1:8" x14ac:dyDescent="0.3">
      <c r="A19" s="552">
        <v>13</v>
      </c>
      <c r="B19" s="553" t="s">
        <v>639</v>
      </c>
      <c r="C19" s="538">
        <v>14404836.382199999</v>
      </c>
      <c r="D19" s="538">
        <v>464646856.39779997</v>
      </c>
      <c r="E19" s="538">
        <v>4729046.221300005</v>
      </c>
      <c r="F19" s="538">
        <v>0</v>
      </c>
      <c r="G19" s="538">
        <v>567569.17000000004</v>
      </c>
      <c r="H19" s="539">
        <f t="shared" si="0"/>
        <v>474322646.55869997</v>
      </c>
    </row>
    <row r="20" spans="1:8" x14ac:dyDescent="0.3">
      <c r="A20" s="552">
        <v>14</v>
      </c>
      <c r="B20" s="553" t="s">
        <v>640</v>
      </c>
      <c r="C20" s="538">
        <v>54777014.883300006</v>
      </c>
      <c r="D20" s="538">
        <v>1113817228.6155002</v>
      </c>
      <c r="E20" s="538">
        <v>7129546.655100001</v>
      </c>
      <c r="F20" s="538">
        <v>0</v>
      </c>
      <c r="G20" s="538">
        <v>231175.63999999998</v>
      </c>
      <c r="H20" s="539">
        <f t="shared" si="0"/>
        <v>1161464696.8437002</v>
      </c>
    </row>
    <row r="21" spans="1:8" x14ac:dyDescent="0.3">
      <c r="A21" s="552">
        <v>15</v>
      </c>
      <c r="B21" s="553" t="s">
        <v>641</v>
      </c>
      <c r="C21" s="538">
        <v>28130522.586300001</v>
      </c>
      <c r="D21" s="538">
        <v>391094543.39710009</v>
      </c>
      <c r="E21" s="538">
        <v>6450404.5216000006</v>
      </c>
      <c r="F21" s="538">
        <v>0</v>
      </c>
      <c r="G21" s="538">
        <v>389917.44000000018</v>
      </c>
      <c r="H21" s="539">
        <f t="shared" si="0"/>
        <v>412774661.4618001</v>
      </c>
    </row>
    <row r="22" spans="1:8" x14ac:dyDescent="0.3">
      <c r="A22" s="552">
        <v>16</v>
      </c>
      <c r="B22" s="553" t="s">
        <v>642</v>
      </c>
      <c r="C22" s="538">
        <v>46049344.043400005</v>
      </c>
      <c r="D22" s="538">
        <v>187446873.12799999</v>
      </c>
      <c r="E22" s="538">
        <v>456837.67009999981</v>
      </c>
      <c r="F22" s="538">
        <v>0</v>
      </c>
      <c r="G22" s="538">
        <v>851963.39999999979</v>
      </c>
      <c r="H22" s="539">
        <f t="shared" si="0"/>
        <v>233039379.50130001</v>
      </c>
    </row>
    <row r="23" spans="1:8" x14ac:dyDescent="0.3">
      <c r="A23" s="552">
        <v>17</v>
      </c>
      <c r="B23" s="553" t="s">
        <v>643</v>
      </c>
      <c r="C23" s="538">
        <v>5267221.0293000005</v>
      </c>
      <c r="D23" s="538">
        <v>446745939.71940005</v>
      </c>
      <c r="E23" s="538">
        <v>887048.8581999999</v>
      </c>
      <c r="F23" s="538">
        <v>0</v>
      </c>
      <c r="G23" s="538">
        <v>816034.74</v>
      </c>
      <c r="H23" s="539">
        <f t="shared" si="0"/>
        <v>451126111.89050001</v>
      </c>
    </row>
    <row r="24" spans="1:8" x14ac:dyDescent="0.3">
      <c r="A24" s="552">
        <v>18</v>
      </c>
      <c r="B24" s="553" t="s">
        <v>644</v>
      </c>
      <c r="C24" s="538">
        <v>138257.96549999999</v>
      </c>
      <c r="D24" s="538">
        <v>1197253404.154624</v>
      </c>
      <c r="E24" s="538">
        <v>3317705.2887999988</v>
      </c>
      <c r="F24" s="538">
        <v>0</v>
      </c>
      <c r="G24" s="538">
        <v>87633.66</v>
      </c>
      <c r="H24" s="539">
        <f t="shared" si="0"/>
        <v>1194073956.8313241</v>
      </c>
    </row>
    <row r="25" spans="1:8" x14ac:dyDescent="0.3">
      <c r="A25" s="552">
        <v>19</v>
      </c>
      <c r="B25" s="553" t="s">
        <v>645</v>
      </c>
      <c r="C25" s="538">
        <v>453112.79820000008</v>
      </c>
      <c r="D25" s="538">
        <v>206006240.14899999</v>
      </c>
      <c r="E25" s="538">
        <v>959591.92140000081</v>
      </c>
      <c r="F25" s="538">
        <v>0</v>
      </c>
      <c r="G25" s="538">
        <v>96834.23000000001</v>
      </c>
      <c r="H25" s="539">
        <f t="shared" si="0"/>
        <v>205499761.02579999</v>
      </c>
    </row>
    <row r="26" spans="1:8" x14ac:dyDescent="0.3">
      <c r="A26" s="552">
        <v>20</v>
      </c>
      <c r="B26" s="553" t="s">
        <v>646</v>
      </c>
      <c r="C26" s="538">
        <v>76131725.4199</v>
      </c>
      <c r="D26" s="538">
        <v>537118265.72389996</v>
      </c>
      <c r="E26" s="538">
        <v>10384206.551300002</v>
      </c>
      <c r="F26" s="538">
        <v>0</v>
      </c>
      <c r="G26" s="538">
        <v>41758.679999999993</v>
      </c>
      <c r="H26" s="539">
        <f t="shared" si="0"/>
        <v>602865784.59249997</v>
      </c>
    </row>
    <row r="27" spans="1:8" x14ac:dyDescent="0.3">
      <c r="A27" s="552">
        <v>21</v>
      </c>
      <c r="B27" s="553" t="s">
        <v>647</v>
      </c>
      <c r="C27" s="538">
        <v>11950584.195999999</v>
      </c>
      <c r="D27" s="538">
        <v>85037284.967000008</v>
      </c>
      <c r="E27" s="538">
        <v>8860620.2448999994</v>
      </c>
      <c r="F27" s="538">
        <v>0</v>
      </c>
      <c r="G27" s="538">
        <v>94490.700000000012</v>
      </c>
      <c r="H27" s="539">
        <f t="shared" si="0"/>
        <v>88127248.918099999</v>
      </c>
    </row>
    <row r="28" spans="1:8" x14ac:dyDescent="0.3">
      <c r="A28" s="552">
        <v>22</v>
      </c>
      <c r="B28" s="553" t="s">
        <v>648</v>
      </c>
      <c r="C28" s="538">
        <v>164890.68359999999</v>
      </c>
      <c r="D28" s="538">
        <v>92384009.482499987</v>
      </c>
      <c r="E28" s="538">
        <v>322397.21000000002</v>
      </c>
      <c r="F28" s="538">
        <v>0</v>
      </c>
      <c r="G28" s="538">
        <v>132099.07</v>
      </c>
      <c r="H28" s="539">
        <f t="shared" si="0"/>
        <v>92226502.956099987</v>
      </c>
    </row>
    <row r="29" spans="1:8" x14ac:dyDescent="0.3">
      <c r="A29" s="552">
        <v>23</v>
      </c>
      <c r="B29" s="553" t="s">
        <v>649</v>
      </c>
      <c r="C29" s="538">
        <v>61985371.673200004</v>
      </c>
      <c r="D29" s="538">
        <v>5107162832.8061943</v>
      </c>
      <c r="E29" s="538">
        <v>53719003.438899755</v>
      </c>
      <c r="F29" s="538">
        <v>0</v>
      </c>
      <c r="G29" s="538">
        <v>10109303.599999987</v>
      </c>
      <c r="H29" s="539">
        <f t="shared" si="0"/>
        <v>5115429201.040494</v>
      </c>
    </row>
    <row r="30" spans="1:8" x14ac:dyDescent="0.3">
      <c r="A30" s="552">
        <v>24</v>
      </c>
      <c r="B30" s="553" t="s">
        <v>650</v>
      </c>
      <c r="C30" s="538">
        <v>27718061.770700004</v>
      </c>
      <c r="D30" s="538">
        <v>1351037323.5268998</v>
      </c>
      <c r="E30" s="538">
        <v>21869835.562799998</v>
      </c>
      <c r="F30" s="538">
        <v>0</v>
      </c>
      <c r="G30" s="538">
        <v>4522712.3499999959</v>
      </c>
      <c r="H30" s="539">
        <f t="shared" si="0"/>
        <v>1356885549.7347999</v>
      </c>
    </row>
    <row r="31" spans="1:8" x14ac:dyDescent="0.3">
      <c r="A31" s="552">
        <v>25</v>
      </c>
      <c r="B31" s="553" t="s">
        <v>651</v>
      </c>
      <c r="C31" s="538">
        <v>112386394.90589999</v>
      </c>
      <c r="D31" s="538">
        <v>6313198527.5567875</v>
      </c>
      <c r="E31" s="538">
        <v>141217425.71260989</v>
      </c>
      <c r="F31" s="538">
        <v>0</v>
      </c>
      <c r="G31" s="538">
        <v>27967788.889999963</v>
      </c>
      <c r="H31" s="539">
        <f t="shared" si="0"/>
        <v>6284367496.7500772</v>
      </c>
    </row>
    <row r="32" spans="1:8" x14ac:dyDescent="0.3">
      <c r="A32" s="552">
        <v>26</v>
      </c>
      <c r="B32" s="553" t="s">
        <v>652</v>
      </c>
      <c r="C32" s="538">
        <v>7997580.6340000024</v>
      </c>
      <c r="D32" s="538">
        <v>348796225.91979986</v>
      </c>
      <c r="E32" s="538">
        <v>7067170.4537999537</v>
      </c>
      <c r="F32" s="538">
        <v>0</v>
      </c>
      <c r="G32" s="538">
        <v>23896.47</v>
      </c>
      <c r="H32" s="539">
        <f t="shared" si="0"/>
        <v>349726636.0999999</v>
      </c>
    </row>
    <row r="33" spans="1:8" x14ac:dyDescent="0.3">
      <c r="A33" s="552">
        <v>27</v>
      </c>
      <c r="B33" s="552" t="s">
        <v>161</v>
      </c>
      <c r="C33" s="538">
        <v>243491.55490000013</v>
      </c>
      <c r="D33" s="538">
        <v>2559885465.7143998</v>
      </c>
      <c r="E33" s="538">
        <v>208560.57159999723</v>
      </c>
      <c r="F33" s="538">
        <v>0</v>
      </c>
      <c r="G33" s="538">
        <v>2350441.88</v>
      </c>
      <c r="H33" s="539">
        <f t="shared" si="0"/>
        <v>2559920396.6977</v>
      </c>
    </row>
    <row r="34" spans="1:8" x14ac:dyDescent="0.3">
      <c r="A34" s="552">
        <v>28</v>
      </c>
      <c r="B34" s="542" t="s">
        <v>401</v>
      </c>
      <c r="C34" s="543">
        <f>SUM(C7:C33)</f>
        <v>784477112.45779991</v>
      </c>
      <c r="D34" s="543">
        <f>SUM(D7:D33)</f>
        <v>39350578622.376198</v>
      </c>
      <c r="E34" s="543">
        <f>SUM(E7:E33)</f>
        <v>406627267.67660958</v>
      </c>
      <c r="F34" s="543">
        <f>SUM(F7:F33)</f>
        <v>0</v>
      </c>
      <c r="G34" s="543">
        <f>SUM(G7:G33)</f>
        <v>53510462.409999944</v>
      </c>
      <c r="H34" s="539">
        <f t="shared" si="0"/>
        <v>39728428467.157387</v>
      </c>
    </row>
    <row r="35" spans="1:8" x14ac:dyDescent="0.3">
      <c r="C35" s="554"/>
      <c r="D35" s="554"/>
      <c r="E35" s="554"/>
      <c r="F35" s="554"/>
      <c r="G35" s="554"/>
      <c r="H35" s="554"/>
    </row>
    <row r="36" spans="1:8" x14ac:dyDescent="0.3">
      <c r="B36" s="555"/>
      <c r="C36" s="554"/>
      <c r="D36" s="554"/>
      <c r="E36" s="554"/>
      <c r="F36" s="554"/>
      <c r="G36" s="554"/>
      <c r="H36" s="554"/>
    </row>
  </sheetData>
  <mergeCells count="5">
    <mergeCell ref="A5:B6"/>
    <mergeCell ref="C5:D5"/>
    <mergeCell ref="E5:E6"/>
    <mergeCell ref="F5:F6"/>
    <mergeCell ref="G5:G6"/>
  </mergeCells>
  <conditionalFormatting sqref="A5">
    <cfRule type="duplicateValues" dxfId="11" priority="1"/>
    <cfRule type="duplicateValues" dxfId="10" priority="2"/>
    <cfRule type="duplicateValues" dxfId="9"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C4AEA-6481-44DD-A057-A311368AD993}">
  <sheetPr codeName="Sheet27">
    <tabColor theme="0" tint="-4.9989318521683403E-2"/>
  </sheetPr>
  <dimension ref="A1:D15"/>
  <sheetViews>
    <sheetView showGridLines="0" zoomScale="80" zoomScaleNormal="80" workbookViewId="0">
      <selection activeCell="D6" sqref="D6"/>
    </sheetView>
  </sheetViews>
  <sheetFormatPr defaultColWidth="9.1796875" defaultRowHeight="12" x14ac:dyDescent="0.3"/>
  <cols>
    <col min="1" max="1" width="11.81640625" style="517" bestFit="1" customWidth="1"/>
    <col min="2" max="3" width="60" style="517" customWidth="1"/>
    <col min="4" max="4" width="38.453125" style="517" customWidth="1"/>
    <col min="5" max="16384" width="9.1796875" style="517"/>
  </cols>
  <sheetData>
    <row r="1" spans="1:4" ht="13" x14ac:dyDescent="0.3">
      <c r="A1" s="515" t="s">
        <v>46</v>
      </c>
      <c r="B1" s="516" t="str">
        <f>'Info '!C2</f>
        <v>JSC TBC Bank</v>
      </c>
    </row>
    <row r="2" spans="1:4" x14ac:dyDescent="0.3">
      <c r="A2" s="515" t="s">
        <v>47</v>
      </c>
      <c r="B2" s="518">
        <f>'1. key ratios '!B2</f>
        <v>46203</v>
      </c>
    </row>
    <row r="3" spans="1:4" x14ac:dyDescent="0.3">
      <c r="A3" s="519" t="s">
        <v>653</v>
      </c>
    </row>
    <row r="5" spans="1:4" x14ac:dyDescent="0.3">
      <c r="A5" s="730" t="s">
        <v>654</v>
      </c>
      <c r="B5" s="730"/>
      <c r="C5" s="520" t="s">
        <v>655</v>
      </c>
      <c r="D5" s="520" t="s">
        <v>656</v>
      </c>
    </row>
    <row r="6" spans="1:4" x14ac:dyDescent="0.3">
      <c r="A6" s="556">
        <v>1</v>
      </c>
      <c r="B6" s="557" t="s">
        <v>657</v>
      </c>
      <c r="C6" s="558">
        <v>380689600.89773136</v>
      </c>
      <c r="D6" s="558">
        <v>3259582.2313999962</v>
      </c>
    </row>
    <row r="7" spans="1:4" x14ac:dyDescent="0.3">
      <c r="A7" s="559">
        <v>2</v>
      </c>
      <c r="B7" s="557" t="s">
        <v>658</v>
      </c>
      <c r="C7" s="558">
        <v>240017902.82841802</v>
      </c>
      <c r="D7" s="558">
        <v>234701.043901</v>
      </c>
    </row>
    <row r="8" spans="1:4" x14ac:dyDescent="0.3">
      <c r="A8" s="560">
        <v>2.1</v>
      </c>
      <c r="B8" s="561" t="s">
        <v>659</v>
      </c>
      <c r="C8" s="558">
        <v>96426543.075760007</v>
      </c>
      <c r="D8" s="558">
        <v>180989.22725699999</v>
      </c>
    </row>
    <row r="9" spans="1:4" x14ac:dyDescent="0.3">
      <c r="A9" s="560">
        <v>2.2000000000000002</v>
      </c>
      <c r="B9" s="561" t="s">
        <v>660</v>
      </c>
      <c r="C9" s="558">
        <v>143591359.75265801</v>
      </c>
      <c r="D9" s="558">
        <v>53711.81664400002</v>
      </c>
    </row>
    <row r="10" spans="1:4" x14ac:dyDescent="0.3">
      <c r="A10" s="556">
        <v>3</v>
      </c>
      <c r="B10" s="557" t="s">
        <v>661</v>
      </c>
      <c r="C10" s="558">
        <v>224923061.420937</v>
      </c>
      <c r="D10" s="558">
        <v>486984.48900100001</v>
      </c>
    </row>
    <row r="11" spans="1:4" x14ac:dyDescent="0.3">
      <c r="A11" s="560">
        <v>3.1</v>
      </c>
      <c r="B11" s="561" t="s">
        <v>662</v>
      </c>
      <c r="C11" s="558">
        <v>51160020.524000004</v>
      </c>
      <c r="D11" s="558">
        <v>0</v>
      </c>
    </row>
    <row r="12" spans="1:4" x14ac:dyDescent="0.3">
      <c r="A12" s="560">
        <v>3.2</v>
      </c>
      <c r="B12" s="561" t="s">
        <v>663</v>
      </c>
      <c r="C12" s="558">
        <v>54016112.010107011</v>
      </c>
      <c r="D12" s="558">
        <v>289698.66772099998</v>
      </c>
    </row>
    <row r="13" spans="1:4" x14ac:dyDescent="0.3">
      <c r="A13" s="560">
        <v>3.3</v>
      </c>
      <c r="B13" s="561" t="s">
        <v>664</v>
      </c>
      <c r="C13" s="558">
        <v>119746928.88683</v>
      </c>
      <c r="D13" s="558">
        <v>197285.82128000003</v>
      </c>
    </row>
    <row r="14" spans="1:4" ht="24" x14ac:dyDescent="0.3">
      <c r="A14" s="559">
        <v>4</v>
      </c>
      <c r="B14" s="562" t="s">
        <v>665</v>
      </c>
      <c r="C14" s="558">
        <v>-2381822.4019589997</v>
      </c>
      <c r="D14" s="558">
        <v>19005.80300000334</v>
      </c>
    </row>
    <row r="15" spans="1:4" x14ac:dyDescent="0.3">
      <c r="A15" s="563">
        <v>5</v>
      </c>
      <c r="B15" s="557" t="s">
        <v>666</v>
      </c>
      <c r="C15" s="523">
        <v>393402619.90325332</v>
      </c>
      <c r="D15" s="523">
        <v>3026304.5893000001</v>
      </c>
    </row>
  </sheetData>
  <mergeCells count="1">
    <mergeCell ref="A5:B5"/>
  </mergeCells>
  <pageMargins left="0.7" right="0.7" top="0.75" bottom="0.75" header="0.3" footer="0.3"/>
  <pageSetup orientation="portrait" horizontalDpi="4294967292"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71612-1DE8-45D4-8044-D1C30D959041}">
  <sheetPr codeName="Sheet28">
    <tabColor theme="0" tint="-4.9989318521683403E-2"/>
  </sheetPr>
  <dimension ref="A1:D23"/>
  <sheetViews>
    <sheetView showGridLines="0" zoomScale="80" zoomScaleNormal="80" workbookViewId="0">
      <selection activeCell="C5" sqref="C5:C6"/>
    </sheetView>
  </sheetViews>
  <sheetFormatPr defaultColWidth="9.1796875" defaultRowHeight="12" x14ac:dyDescent="0.3"/>
  <cols>
    <col min="1" max="1" width="11.81640625" style="517" bestFit="1" customWidth="1"/>
    <col min="2" max="2" width="60.90625" style="517" bestFit="1" customWidth="1"/>
    <col min="3" max="3" width="37" style="517" customWidth="1"/>
    <col min="4" max="4" width="50.54296875" style="517" customWidth="1"/>
    <col min="5" max="16384" width="9.1796875" style="517"/>
  </cols>
  <sheetData>
    <row r="1" spans="1:4" ht="13" x14ac:dyDescent="0.3">
      <c r="A1" s="515" t="s">
        <v>46</v>
      </c>
      <c r="B1" s="516" t="str">
        <f>'Info '!C2</f>
        <v>JSC TBC Bank</v>
      </c>
    </row>
    <row r="2" spans="1:4" x14ac:dyDescent="0.3">
      <c r="A2" s="515" t="s">
        <v>47</v>
      </c>
      <c r="B2" s="518">
        <f>'1. key ratios '!B2</f>
        <v>46203</v>
      </c>
    </row>
    <row r="3" spans="1:4" x14ac:dyDescent="0.3">
      <c r="A3" s="519" t="s">
        <v>667</v>
      </c>
    </row>
    <row r="4" spans="1:4" x14ac:dyDescent="0.3">
      <c r="A4" s="519"/>
    </row>
    <row r="5" spans="1:4" ht="15" customHeight="1" x14ac:dyDescent="0.3">
      <c r="A5" s="731" t="s">
        <v>40</v>
      </c>
      <c r="B5" s="732"/>
      <c r="C5" s="735" t="s">
        <v>668</v>
      </c>
      <c r="D5" s="735" t="s">
        <v>669</v>
      </c>
    </row>
    <row r="6" spans="1:4" x14ac:dyDescent="0.3">
      <c r="A6" s="733"/>
      <c r="B6" s="734"/>
      <c r="C6" s="735"/>
      <c r="D6" s="735"/>
    </row>
    <row r="7" spans="1:4" x14ac:dyDescent="0.3">
      <c r="A7" s="528">
        <v>1</v>
      </c>
      <c r="B7" s="528" t="s">
        <v>670</v>
      </c>
      <c r="C7" s="538">
        <v>723457749.27724504</v>
      </c>
      <c r="D7" s="564"/>
    </row>
    <row r="8" spans="1:4" x14ac:dyDescent="0.3">
      <c r="A8" s="565">
        <v>2</v>
      </c>
      <c r="B8" s="565" t="s">
        <v>671</v>
      </c>
      <c r="C8" s="538">
        <v>231357513.61279303</v>
      </c>
      <c r="D8" s="564"/>
    </row>
    <row r="9" spans="1:4" x14ac:dyDescent="0.3">
      <c r="A9" s="565">
        <v>3</v>
      </c>
      <c r="B9" s="566" t="s">
        <v>672</v>
      </c>
      <c r="C9" s="538">
        <v>0</v>
      </c>
      <c r="D9" s="564"/>
    </row>
    <row r="10" spans="1:4" x14ac:dyDescent="0.3">
      <c r="A10" s="565">
        <v>4</v>
      </c>
      <c r="B10" s="565" t="s">
        <v>673</v>
      </c>
      <c r="C10" s="538">
        <f>SUM(C11:C17)</f>
        <v>187260983.37416911</v>
      </c>
      <c r="D10" s="564"/>
    </row>
    <row r="11" spans="1:4" x14ac:dyDescent="0.3">
      <c r="A11" s="565">
        <v>5</v>
      </c>
      <c r="B11" s="567" t="s">
        <v>674</v>
      </c>
      <c r="C11" s="538">
        <v>40456198.322401904</v>
      </c>
      <c r="D11" s="564"/>
    </row>
    <row r="12" spans="1:4" x14ac:dyDescent="0.3">
      <c r="A12" s="565">
        <v>6</v>
      </c>
      <c r="B12" s="567" t="s">
        <v>675</v>
      </c>
      <c r="C12" s="538">
        <v>47017895.352241218</v>
      </c>
      <c r="D12" s="564"/>
    </row>
    <row r="13" spans="1:4" x14ac:dyDescent="0.3">
      <c r="A13" s="565">
        <v>7</v>
      </c>
      <c r="B13" s="567" t="s">
        <v>676</v>
      </c>
      <c r="C13" s="538">
        <v>51160020.520000003</v>
      </c>
      <c r="D13" s="564"/>
    </row>
    <row r="14" spans="1:4" x14ac:dyDescent="0.3">
      <c r="A14" s="565">
        <v>8</v>
      </c>
      <c r="B14" s="567" t="s">
        <v>677</v>
      </c>
      <c r="C14" s="538">
        <v>40436754.140000001</v>
      </c>
      <c r="D14" s="565">
        <v>0</v>
      </c>
    </row>
    <row r="15" spans="1:4" x14ac:dyDescent="0.3">
      <c r="A15" s="565">
        <v>9</v>
      </c>
      <c r="B15" s="567" t="s">
        <v>678</v>
      </c>
      <c r="C15" s="538">
        <v>0</v>
      </c>
      <c r="D15" s="565">
        <v>0</v>
      </c>
    </row>
    <row r="16" spans="1:4" x14ac:dyDescent="0.3">
      <c r="A16" s="565">
        <v>10</v>
      </c>
      <c r="B16" s="567" t="s">
        <v>679</v>
      </c>
      <c r="C16" s="538">
        <v>0</v>
      </c>
      <c r="D16" s="565">
        <v>0</v>
      </c>
    </row>
    <row r="17" spans="1:4" ht="24" x14ac:dyDescent="0.3">
      <c r="A17" s="565">
        <v>11</v>
      </c>
      <c r="B17" s="567" t="s">
        <v>680</v>
      </c>
      <c r="C17" s="538">
        <v>8190115.0395259997</v>
      </c>
      <c r="D17" s="564"/>
    </row>
    <row r="18" spans="1:4" x14ac:dyDescent="0.3">
      <c r="A18" s="528">
        <v>12</v>
      </c>
      <c r="B18" s="568" t="s">
        <v>681</v>
      </c>
      <c r="C18" s="543">
        <f>C7+C8+C9-C10</f>
        <v>767554279.5158689</v>
      </c>
      <c r="D18" s="564"/>
    </row>
    <row r="21" spans="1:4" x14ac:dyDescent="0.3">
      <c r="B21" s="515"/>
    </row>
    <row r="22" spans="1:4" x14ac:dyDescent="0.3">
      <c r="B22" s="515"/>
    </row>
    <row r="23" spans="1:4" x14ac:dyDescent="0.3">
      <c r="B23" s="519"/>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CC26A-C34B-49F1-A50F-672B1DC361BE}">
  <sheetPr codeName="Sheet29">
    <tabColor theme="0" tint="-4.9989318521683403E-2"/>
  </sheetPr>
  <dimension ref="A1:AB28"/>
  <sheetViews>
    <sheetView showGridLines="0" zoomScale="80" zoomScaleNormal="80" workbookViewId="0">
      <selection activeCell="D8" sqref="D8"/>
    </sheetView>
  </sheetViews>
  <sheetFormatPr defaultColWidth="9.1796875" defaultRowHeight="12" x14ac:dyDescent="0.3"/>
  <cols>
    <col min="1" max="1" width="11.81640625" style="531" bestFit="1" customWidth="1"/>
    <col min="2" max="2" width="63.90625" style="531" customWidth="1"/>
    <col min="3" max="3" width="15.54296875" style="531" customWidth="1"/>
    <col min="4" max="18" width="22.1796875" style="531" customWidth="1"/>
    <col min="19" max="19" width="23.1796875" style="531" bestFit="1" customWidth="1"/>
    <col min="20" max="26" width="22.1796875" style="531" customWidth="1"/>
    <col min="27" max="27" width="23.1796875" style="531" bestFit="1" customWidth="1"/>
    <col min="28" max="28" width="20" style="531" customWidth="1"/>
    <col min="29" max="16384" width="9.1796875" style="531"/>
  </cols>
  <sheetData>
    <row r="1" spans="1:28" ht="13" x14ac:dyDescent="0.3">
      <c r="A1" s="515" t="s">
        <v>46</v>
      </c>
      <c r="B1" s="516" t="str">
        <f>'Info '!C2</f>
        <v>JSC TBC Bank</v>
      </c>
    </row>
    <row r="2" spans="1:28" x14ac:dyDescent="0.3">
      <c r="A2" s="515" t="s">
        <v>47</v>
      </c>
      <c r="B2" s="518">
        <f>'1. key ratios '!B2</f>
        <v>46203</v>
      </c>
      <c r="C2" s="532"/>
    </row>
    <row r="3" spans="1:28" x14ac:dyDescent="0.3">
      <c r="A3" s="519" t="s">
        <v>682</v>
      </c>
    </row>
    <row r="5" spans="1:28" ht="15" customHeight="1" x14ac:dyDescent="0.3">
      <c r="A5" s="737" t="s">
        <v>683</v>
      </c>
      <c r="B5" s="738"/>
      <c r="C5" s="743" t="s">
        <v>684</v>
      </c>
      <c r="D5" s="744"/>
      <c r="E5" s="744"/>
      <c r="F5" s="744"/>
      <c r="G5" s="744"/>
      <c r="H5" s="744"/>
      <c r="I5" s="744"/>
      <c r="J5" s="744"/>
      <c r="K5" s="744"/>
      <c r="L5" s="744"/>
      <c r="M5" s="744"/>
      <c r="N5" s="744"/>
      <c r="O5" s="744"/>
      <c r="P5" s="744"/>
      <c r="Q5" s="744"/>
      <c r="R5" s="744"/>
      <c r="S5" s="744"/>
      <c r="T5" s="569"/>
      <c r="U5" s="569"/>
      <c r="V5" s="569"/>
      <c r="W5" s="569"/>
      <c r="X5" s="569"/>
      <c r="Y5" s="569"/>
      <c r="Z5" s="569"/>
      <c r="AA5" s="570"/>
      <c r="AB5" s="571"/>
    </row>
    <row r="6" spans="1:28" ht="12" customHeight="1" x14ac:dyDescent="0.3">
      <c r="A6" s="739"/>
      <c r="B6" s="740"/>
      <c r="C6" s="745" t="s">
        <v>401</v>
      </c>
      <c r="D6" s="747" t="s">
        <v>685</v>
      </c>
      <c r="E6" s="747"/>
      <c r="F6" s="747"/>
      <c r="G6" s="747"/>
      <c r="H6" s="747" t="s">
        <v>686</v>
      </c>
      <c r="I6" s="747"/>
      <c r="J6" s="747"/>
      <c r="K6" s="747"/>
      <c r="L6" s="572"/>
      <c r="M6" s="748" t="s">
        <v>687</v>
      </c>
      <c r="N6" s="748"/>
      <c r="O6" s="748"/>
      <c r="P6" s="748"/>
      <c r="Q6" s="748"/>
      <c r="R6" s="748"/>
      <c r="S6" s="726"/>
      <c r="T6" s="574"/>
      <c r="U6" s="736" t="s">
        <v>688</v>
      </c>
      <c r="V6" s="736"/>
      <c r="W6" s="736"/>
      <c r="X6" s="736"/>
      <c r="Y6" s="736"/>
      <c r="Z6" s="736"/>
      <c r="AA6" s="724"/>
      <c r="AB6" s="572"/>
    </row>
    <row r="7" spans="1:28" x14ac:dyDescent="0.3">
      <c r="A7" s="741"/>
      <c r="B7" s="742"/>
      <c r="C7" s="746"/>
      <c r="D7" s="575"/>
      <c r="E7" s="534" t="s">
        <v>689</v>
      </c>
      <c r="F7" s="534" t="s">
        <v>690</v>
      </c>
      <c r="G7" s="533" t="s">
        <v>691</v>
      </c>
      <c r="H7" s="532"/>
      <c r="I7" s="534" t="s">
        <v>689</v>
      </c>
      <c r="J7" s="534" t="s">
        <v>690</v>
      </c>
      <c r="K7" s="533" t="s">
        <v>691</v>
      </c>
      <c r="L7" s="536"/>
      <c r="M7" s="534" t="s">
        <v>689</v>
      </c>
      <c r="N7" s="534" t="s">
        <v>690</v>
      </c>
      <c r="O7" s="534" t="s">
        <v>692</v>
      </c>
      <c r="P7" s="534" t="s">
        <v>693</v>
      </c>
      <c r="Q7" s="534" t="s">
        <v>694</v>
      </c>
      <c r="R7" s="534" t="s">
        <v>695</v>
      </c>
      <c r="S7" s="534" t="s">
        <v>696</v>
      </c>
      <c r="T7" s="536"/>
      <c r="U7" s="534" t="s">
        <v>689</v>
      </c>
      <c r="V7" s="534" t="s">
        <v>690</v>
      </c>
      <c r="W7" s="534" t="s">
        <v>692</v>
      </c>
      <c r="X7" s="534" t="s">
        <v>693</v>
      </c>
      <c r="Y7" s="534" t="s">
        <v>694</v>
      </c>
      <c r="Z7" s="534" t="s">
        <v>695</v>
      </c>
      <c r="AA7" s="534" t="s">
        <v>696</v>
      </c>
      <c r="AB7" s="571"/>
    </row>
    <row r="8" spans="1:28" x14ac:dyDescent="0.3">
      <c r="A8" s="576">
        <v>1</v>
      </c>
      <c r="B8" s="542" t="s">
        <v>655</v>
      </c>
      <c r="C8" s="543">
        <v>28594173167.768906</v>
      </c>
      <c r="D8" s="538">
        <v>26161358289.296722</v>
      </c>
      <c r="E8" s="538">
        <v>223606833.07246685</v>
      </c>
      <c r="F8" s="538">
        <v>0</v>
      </c>
      <c r="G8" s="538">
        <v>0</v>
      </c>
      <c r="H8" s="538">
        <v>1665260598.9563167</v>
      </c>
      <c r="I8" s="538">
        <v>375148401.59282494</v>
      </c>
      <c r="J8" s="538">
        <v>175882531.82684448</v>
      </c>
      <c r="K8" s="538">
        <v>0</v>
      </c>
      <c r="L8" s="538">
        <v>767293635.58245873</v>
      </c>
      <c r="M8" s="538">
        <v>48853944.408775151</v>
      </c>
      <c r="N8" s="538">
        <v>91672317.751228303</v>
      </c>
      <c r="O8" s="538">
        <v>243659576.94770604</v>
      </c>
      <c r="P8" s="538">
        <v>94488356.880871132</v>
      </c>
      <c r="Q8" s="538">
        <v>69518830.426640287</v>
      </c>
      <c r="R8" s="538">
        <v>123261799.07163198</v>
      </c>
      <c r="S8" s="538">
        <v>565448.69375161012</v>
      </c>
      <c r="T8" s="538">
        <v>260643.93340979001</v>
      </c>
      <c r="U8" s="538">
        <v>0</v>
      </c>
      <c r="V8" s="538">
        <v>0</v>
      </c>
      <c r="W8" s="538">
        <v>0</v>
      </c>
      <c r="X8" s="538">
        <v>0</v>
      </c>
      <c r="Y8" s="538">
        <v>0</v>
      </c>
      <c r="Z8" s="538">
        <v>260643.93340979001</v>
      </c>
      <c r="AA8" s="538">
        <v>0</v>
      </c>
    </row>
    <row r="9" spans="1:28" x14ac:dyDescent="0.3">
      <c r="A9" s="552">
        <v>1.1000000000000001</v>
      </c>
      <c r="B9" s="559" t="s">
        <v>697</v>
      </c>
      <c r="C9" s="577">
        <v>0</v>
      </c>
      <c r="D9" s="538">
        <v>0</v>
      </c>
      <c r="E9" s="538">
        <v>0</v>
      </c>
      <c r="F9" s="538">
        <v>0</v>
      </c>
      <c r="G9" s="538">
        <v>0</v>
      </c>
      <c r="H9" s="538">
        <v>0</v>
      </c>
      <c r="I9" s="538">
        <v>0</v>
      </c>
      <c r="J9" s="538">
        <v>0</v>
      </c>
      <c r="K9" s="538">
        <v>0</v>
      </c>
      <c r="L9" s="538">
        <v>0</v>
      </c>
      <c r="M9" s="538">
        <v>0</v>
      </c>
      <c r="N9" s="538">
        <v>0</v>
      </c>
      <c r="O9" s="538">
        <v>0</v>
      </c>
      <c r="P9" s="538">
        <v>0</v>
      </c>
      <c r="Q9" s="538">
        <v>0</v>
      </c>
      <c r="R9" s="538">
        <v>0</v>
      </c>
      <c r="S9" s="538">
        <v>0</v>
      </c>
      <c r="T9" s="538">
        <v>0</v>
      </c>
      <c r="U9" s="538">
        <v>0</v>
      </c>
      <c r="V9" s="538">
        <v>0</v>
      </c>
      <c r="W9" s="538">
        <v>0</v>
      </c>
      <c r="X9" s="538">
        <v>0</v>
      </c>
      <c r="Y9" s="538">
        <v>0</v>
      </c>
      <c r="Z9" s="538">
        <v>0</v>
      </c>
      <c r="AA9" s="538">
        <v>0</v>
      </c>
    </row>
    <row r="10" spans="1:28" x14ac:dyDescent="0.3">
      <c r="A10" s="552">
        <v>1.2</v>
      </c>
      <c r="B10" s="559" t="s">
        <v>698</v>
      </c>
      <c r="C10" s="577">
        <v>0</v>
      </c>
      <c r="D10" s="538">
        <v>0</v>
      </c>
      <c r="E10" s="538">
        <v>0</v>
      </c>
      <c r="F10" s="538">
        <v>0</v>
      </c>
      <c r="G10" s="538">
        <v>0</v>
      </c>
      <c r="H10" s="538">
        <v>0</v>
      </c>
      <c r="I10" s="538">
        <v>0</v>
      </c>
      <c r="J10" s="538">
        <v>0</v>
      </c>
      <c r="K10" s="538">
        <v>0</v>
      </c>
      <c r="L10" s="538">
        <v>0</v>
      </c>
      <c r="M10" s="538">
        <v>0</v>
      </c>
      <c r="N10" s="538">
        <v>0</v>
      </c>
      <c r="O10" s="538">
        <v>0</v>
      </c>
      <c r="P10" s="538">
        <v>0</v>
      </c>
      <c r="Q10" s="538">
        <v>0</v>
      </c>
      <c r="R10" s="538">
        <v>0</v>
      </c>
      <c r="S10" s="538">
        <v>0</v>
      </c>
      <c r="T10" s="538">
        <v>0</v>
      </c>
      <c r="U10" s="538">
        <v>0</v>
      </c>
      <c r="V10" s="538">
        <v>0</v>
      </c>
      <c r="W10" s="538">
        <v>0</v>
      </c>
      <c r="X10" s="538">
        <v>0</v>
      </c>
      <c r="Y10" s="538">
        <v>0</v>
      </c>
      <c r="Z10" s="538">
        <v>0</v>
      </c>
      <c r="AA10" s="538">
        <v>0</v>
      </c>
    </row>
    <row r="11" spans="1:28" x14ac:dyDescent="0.3">
      <c r="A11" s="552">
        <v>1.3</v>
      </c>
      <c r="B11" s="559" t="s">
        <v>699</v>
      </c>
      <c r="C11" s="577">
        <v>185920246.24649999</v>
      </c>
      <c r="D11" s="538">
        <v>185920246.24649999</v>
      </c>
      <c r="E11" s="538">
        <v>0</v>
      </c>
      <c r="F11" s="538">
        <v>0</v>
      </c>
      <c r="G11" s="538">
        <v>0</v>
      </c>
      <c r="H11" s="538">
        <v>0</v>
      </c>
      <c r="I11" s="538">
        <v>0</v>
      </c>
      <c r="J11" s="538">
        <v>0</v>
      </c>
      <c r="K11" s="538">
        <v>0</v>
      </c>
      <c r="L11" s="538">
        <v>0</v>
      </c>
      <c r="M11" s="538">
        <v>0</v>
      </c>
      <c r="N11" s="538">
        <v>0</v>
      </c>
      <c r="O11" s="538">
        <v>0</v>
      </c>
      <c r="P11" s="538">
        <v>0</v>
      </c>
      <c r="Q11" s="538">
        <v>0</v>
      </c>
      <c r="R11" s="538">
        <v>0</v>
      </c>
      <c r="S11" s="538">
        <v>0</v>
      </c>
      <c r="T11" s="538">
        <v>0</v>
      </c>
      <c r="U11" s="538">
        <v>0</v>
      </c>
      <c r="V11" s="538">
        <v>0</v>
      </c>
      <c r="W11" s="538">
        <v>0</v>
      </c>
      <c r="X11" s="538">
        <v>0</v>
      </c>
      <c r="Y11" s="538">
        <v>0</v>
      </c>
      <c r="Z11" s="538">
        <v>0</v>
      </c>
      <c r="AA11" s="538">
        <v>0</v>
      </c>
    </row>
    <row r="12" spans="1:28" x14ac:dyDescent="0.3">
      <c r="A12" s="552">
        <v>1.4</v>
      </c>
      <c r="B12" s="559" t="s">
        <v>700</v>
      </c>
      <c r="C12" s="577">
        <v>813645630.79443502</v>
      </c>
      <c r="D12" s="538">
        <v>813595224.832214</v>
      </c>
      <c r="E12" s="538">
        <v>0</v>
      </c>
      <c r="F12" s="538">
        <v>0</v>
      </c>
      <c r="G12" s="538">
        <v>0</v>
      </c>
      <c r="H12" s="538">
        <v>0</v>
      </c>
      <c r="I12" s="538">
        <v>0</v>
      </c>
      <c r="J12" s="538">
        <v>0</v>
      </c>
      <c r="K12" s="538">
        <v>0</v>
      </c>
      <c r="L12" s="538">
        <v>50405.962221000002</v>
      </c>
      <c r="M12" s="538">
        <v>0</v>
      </c>
      <c r="N12" s="538">
        <v>0</v>
      </c>
      <c r="O12" s="538">
        <v>0</v>
      </c>
      <c r="P12" s="538">
        <v>0</v>
      </c>
      <c r="Q12" s="538">
        <v>0</v>
      </c>
      <c r="R12" s="538">
        <v>0</v>
      </c>
      <c r="S12" s="538">
        <v>0</v>
      </c>
      <c r="T12" s="538">
        <v>0</v>
      </c>
      <c r="U12" s="538">
        <v>0</v>
      </c>
      <c r="V12" s="538">
        <v>0</v>
      </c>
      <c r="W12" s="538">
        <v>0</v>
      </c>
      <c r="X12" s="538">
        <v>0</v>
      </c>
      <c r="Y12" s="538">
        <v>0</v>
      </c>
      <c r="Z12" s="538">
        <v>0</v>
      </c>
      <c r="AA12" s="538">
        <v>0</v>
      </c>
    </row>
    <row r="13" spans="1:28" x14ac:dyDescent="0.3">
      <c r="A13" s="552">
        <v>1.5</v>
      </c>
      <c r="B13" s="559" t="s">
        <v>701</v>
      </c>
      <c r="C13" s="577">
        <v>13615424189.077085</v>
      </c>
      <c r="D13" s="538">
        <v>12078642363.202787</v>
      </c>
      <c r="E13" s="538">
        <v>95214653.834643006</v>
      </c>
      <c r="F13" s="538">
        <v>0</v>
      </c>
      <c r="G13" s="538">
        <v>0</v>
      </c>
      <c r="H13" s="538">
        <v>972594742.69051743</v>
      </c>
      <c r="I13" s="538">
        <v>215909028.62540051</v>
      </c>
      <c r="J13" s="538">
        <v>51080250.408684</v>
      </c>
      <c r="K13" s="538">
        <v>0</v>
      </c>
      <c r="L13" s="538">
        <v>563926439.2503705</v>
      </c>
      <c r="M13" s="538">
        <v>30007920.788389135</v>
      </c>
      <c r="N13" s="538">
        <v>74925792.7533326</v>
      </c>
      <c r="O13" s="538">
        <v>179514919.67514399</v>
      </c>
      <c r="P13" s="538">
        <v>76080009.691776782</v>
      </c>
      <c r="Q13" s="538">
        <v>53556634.462717213</v>
      </c>
      <c r="R13" s="538">
        <v>97242477.840062931</v>
      </c>
      <c r="S13" s="538">
        <v>0</v>
      </c>
      <c r="T13" s="538">
        <v>260643.93340979001</v>
      </c>
      <c r="U13" s="538">
        <v>0</v>
      </c>
      <c r="V13" s="538">
        <v>0</v>
      </c>
      <c r="W13" s="538">
        <v>0</v>
      </c>
      <c r="X13" s="538">
        <v>0</v>
      </c>
      <c r="Y13" s="538">
        <v>0</v>
      </c>
      <c r="Z13" s="538">
        <v>260643.93340979001</v>
      </c>
      <c r="AA13" s="538">
        <v>0</v>
      </c>
    </row>
    <row r="14" spans="1:28" x14ac:dyDescent="0.3">
      <c r="A14" s="552">
        <v>1.6</v>
      </c>
      <c r="B14" s="559" t="s">
        <v>702</v>
      </c>
      <c r="C14" s="577">
        <v>13979183101.650885</v>
      </c>
      <c r="D14" s="538">
        <v>13083200455.015219</v>
      </c>
      <c r="E14" s="538">
        <v>128392179.23782386</v>
      </c>
      <c r="F14" s="538">
        <v>0</v>
      </c>
      <c r="G14" s="538">
        <v>0</v>
      </c>
      <c r="H14" s="538">
        <v>692665856.26579928</v>
      </c>
      <c r="I14" s="538">
        <v>159239372.96742442</v>
      </c>
      <c r="J14" s="538">
        <v>124802281.41816048</v>
      </c>
      <c r="K14" s="538">
        <v>0</v>
      </c>
      <c r="L14" s="538">
        <v>203316790.36986721</v>
      </c>
      <c r="M14" s="538">
        <v>18846023.620386016</v>
      </c>
      <c r="N14" s="538">
        <v>16746524.997895697</v>
      </c>
      <c r="O14" s="538">
        <v>64144657.272562057</v>
      </c>
      <c r="P14" s="538">
        <v>18408347.189094353</v>
      </c>
      <c r="Q14" s="538">
        <v>15962195.963923072</v>
      </c>
      <c r="R14" s="538">
        <v>26019321.231569048</v>
      </c>
      <c r="S14" s="538">
        <v>565448.69375161012</v>
      </c>
      <c r="T14" s="538">
        <v>0</v>
      </c>
      <c r="U14" s="538">
        <v>0</v>
      </c>
      <c r="V14" s="538">
        <v>0</v>
      </c>
      <c r="W14" s="538">
        <v>0</v>
      </c>
      <c r="X14" s="538">
        <v>0</v>
      </c>
      <c r="Y14" s="538">
        <v>0</v>
      </c>
      <c r="Z14" s="538">
        <v>0</v>
      </c>
      <c r="AA14" s="538">
        <v>0</v>
      </c>
    </row>
    <row r="15" spans="1:28" x14ac:dyDescent="0.3">
      <c r="A15" s="576">
        <v>2</v>
      </c>
      <c r="B15" s="542" t="s">
        <v>703</v>
      </c>
      <c r="C15" s="543">
        <v>5428606169.9431419</v>
      </c>
      <c r="D15" s="538">
        <v>5428606169.9431419</v>
      </c>
      <c r="E15" s="538">
        <v>0</v>
      </c>
      <c r="F15" s="538">
        <v>0</v>
      </c>
      <c r="G15" s="538">
        <v>0</v>
      </c>
      <c r="H15" s="538">
        <v>0</v>
      </c>
      <c r="I15" s="538">
        <v>0</v>
      </c>
      <c r="J15" s="538">
        <v>0</v>
      </c>
      <c r="K15" s="538">
        <v>0</v>
      </c>
      <c r="L15" s="538">
        <v>0</v>
      </c>
      <c r="M15" s="538">
        <v>0</v>
      </c>
      <c r="N15" s="538">
        <v>0</v>
      </c>
      <c r="O15" s="538">
        <v>0</v>
      </c>
      <c r="P15" s="538">
        <v>0</v>
      </c>
      <c r="Q15" s="538">
        <v>0</v>
      </c>
      <c r="R15" s="538">
        <v>0</v>
      </c>
      <c r="S15" s="538">
        <v>0</v>
      </c>
      <c r="T15" s="538">
        <v>0</v>
      </c>
      <c r="U15" s="538">
        <v>0</v>
      </c>
      <c r="V15" s="538">
        <v>0</v>
      </c>
      <c r="W15" s="538">
        <v>0</v>
      </c>
      <c r="X15" s="538">
        <v>0</v>
      </c>
      <c r="Y15" s="538">
        <v>0</v>
      </c>
      <c r="Z15" s="538">
        <v>0</v>
      </c>
      <c r="AA15" s="538">
        <v>0</v>
      </c>
    </row>
    <row r="16" spans="1:28" x14ac:dyDescent="0.3">
      <c r="A16" s="552">
        <v>2.1</v>
      </c>
      <c r="B16" s="559" t="s">
        <v>697</v>
      </c>
      <c r="C16" s="577">
        <v>0</v>
      </c>
      <c r="D16" s="538">
        <v>0</v>
      </c>
      <c r="E16" s="538">
        <v>0</v>
      </c>
      <c r="F16" s="538">
        <v>0</v>
      </c>
      <c r="G16" s="538">
        <v>0</v>
      </c>
      <c r="H16" s="538">
        <v>0</v>
      </c>
      <c r="I16" s="538">
        <v>0</v>
      </c>
      <c r="J16" s="538">
        <v>0</v>
      </c>
      <c r="K16" s="538">
        <v>0</v>
      </c>
      <c r="L16" s="538">
        <v>0</v>
      </c>
      <c r="M16" s="538">
        <v>0</v>
      </c>
      <c r="N16" s="538">
        <v>0</v>
      </c>
      <c r="O16" s="538">
        <v>0</v>
      </c>
      <c r="P16" s="538">
        <v>0</v>
      </c>
      <c r="Q16" s="538">
        <v>0</v>
      </c>
      <c r="R16" s="538">
        <v>0</v>
      </c>
      <c r="S16" s="538">
        <v>0</v>
      </c>
      <c r="T16" s="538">
        <v>0</v>
      </c>
      <c r="U16" s="538">
        <v>0</v>
      </c>
      <c r="V16" s="538">
        <v>0</v>
      </c>
      <c r="W16" s="538">
        <v>0</v>
      </c>
      <c r="X16" s="538">
        <v>0</v>
      </c>
      <c r="Y16" s="538">
        <v>0</v>
      </c>
      <c r="Z16" s="538">
        <v>0</v>
      </c>
      <c r="AA16" s="538">
        <v>0</v>
      </c>
    </row>
    <row r="17" spans="1:27" x14ac:dyDescent="0.3">
      <c r="A17" s="552">
        <v>2.2000000000000002</v>
      </c>
      <c r="B17" s="559" t="s">
        <v>698</v>
      </c>
      <c r="C17" s="577">
        <v>3297520997.0468011</v>
      </c>
      <c r="D17" s="538">
        <v>3297520997.0468011</v>
      </c>
      <c r="E17" s="538">
        <v>0</v>
      </c>
      <c r="F17" s="538">
        <v>0</v>
      </c>
      <c r="G17" s="538">
        <v>0</v>
      </c>
      <c r="H17" s="538">
        <v>0</v>
      </c>
      <c r="I17" s="538">
        <v>0</v>
      </c>
      <c r="J17" s="538">
        <v>0</v>
      </c>
      <c r="K17" s="538">
        <v>0</v>
      </c>
      <c r="L17" s="538">
        <v>0</v>
      </c>
      <c r="M17" s="538">
        <v>0</v>
      </c>
      <c r="N17" s="538">
        <v>0</v>
      </c>
      <c r="O17" s="538">
        <v>0</v>
      </c>
      <c r="P17" s="538">
        <v>0</v>
      </c>
      <c r="Q17" s="538">
        <v>0</v>
      </c>
      <c r="R17" s="538">
        <v>0</v>
      </c>
      <c r="S17" s="538">
        <v>0</v>
      </c>
      <c r="T17" s="538">
        <v>0</v>
      </c>
      <c r="U17" s="538">
        <v>0</v>
      </c>
      <c r="V17" s="538">
        <v>0</v>
      </c>
      <c r="W17" s="538">
        <v>0</v>
      </c>
      <c r="X17" s="538">
        <v>0</v>
      </c>
      <c r="Y17" s="538">
        <v>0</v>
      </c>
      <c r="Z17" s="538">
        <v>0</v>
      </c>
      <c r="AA17" s="538">
        <v>0</v>
      </c>
    </row>
    <row r="18" spans="1:27" x14ac:dyDescent="0.3">
      <c r="A18" s="552">
        <v>2.2999999999999998</v>
      </c>
      <c r="B18" s="559" t="s">
        <v>699</v>
      </c>
      <c r="C18" s="577">
        <v>1946723368.1571999</v>
      </c>
      <c r="D18" s="538">
        <v>1946723368.1571999</v>
      </c>
      <c r="E18" s="538">
        <v>0</v>
      </c>
      <c r="F18" s="538">
        <v>0</v>
      </c>
      <c r="G18" s="538">
        <v>0</v>
      </c>
      <c r="H18" s="538">
        <v>0</v>
      </c>
      <c r="I18" s="538">
        <v>0</v>
      </c>
      <c r="J18" s="538">
        <v>0</v>
      </c>
      <c r="K18" s="538">
        <v>0</v>
      </c>
      <c r="L18" s="538">
        <v>0</v>
      </c>
      <c r="M18" s="538">
        <v>0</v>
      </c>
      <c r="N18" s="538">
        <v>0</v>
      </c>
      <c r="O18" s="538">
        <v>0</v>
      </c>
      <c r="P18" s="538">
        <v>0</v>
      </c>
      <c r="Q18" s="538">
        <v>0</v>
      </c>
      <c r="R18" s="538">
        <v>0</v>
      </c>
      <c r="S18" s="538">
        <v>0</v>
      </c>
      <c r="T18" s="538">
        <v>0</v>
      </c>
      <c r="U18" s="538">
        <v>0</v>
      </c>
      <c r="V18" s="538">
        <v>0</v>
      </c>
      <c r="W18" s="538">
        <v>0</v>
      </c>
      <c r="X18" s="538">
        <v>0</v>
      </c>
      <c r="Y18" s="538">
        <v>0</v>
      </c>
      <c r="Z18" s="538">
        <v>0</v>
      </c>
      <c r="AA18" s="538">
        <v>0</v>
      </c>
    </row>
    <row r="19" spans="1:27" x14ac:dyDescent="0.3">
      <c r="A19" s="552">
        <v>2.4</v>
      </c>
      <c r="B19" s="559" t="s">
        <v>700</v>
      </c>
      <c r="C19" s="577">
        <v>32648072.356298</v>
      </c>
      <c r="D19" s="538">
        <v>32648072.356298</v>
      </c>
      <c r="E19" s="538">
        <v>0</v>
      </c>
      <c r="F19" s="538">
        <v>0</v>
      </c>
      <c r="G19" s="538">
        <v>0</v>
      </c>
      <c r="H19" s="538">
        <v>0</v>
      </c>
      <c r="I19" s="538">
        <v>0</v>
      </c>
      <c r="J19" s="538">
        <v>0</v>
      </c>
      <c r="K19" s="538">
        <v>0</v>
      </c>
      <c r="L19" s="538">
        <v>0</v>
      </c>
      <c r="M19" s="538">
        <v>0</v>
      </c>
      <c r="N19" s="538">
        <v>0</v>
      </c>
      <c r="O19" s="538">
        <v>0</v>
      </c>
      <c r="P19" s="538">
        <v>0</v>
      </c>
      <c r="Q19" s="538">
        <v>0</v>
      </c>
      <c r="R19" s="538">
        <v>0</v>
      </c>
      <c r="S19" s="538">
        <v>0</v>
      </c>
      <c r="T19" s="538">
        <v>0</v>
      </c>
      <c r="U19" s="538">
        <v>0</v>
      </c>
      <c r="V19" s="538">
        <v>0</v>
      </c>
      <c r="W19" s="538">
        <v>0</v>
      </c>
      <c r="X19" s="538">
        <v>0</v>
      </c>
      <c r="Y19" s="538">
        <v>0</v>
      </c>
      <c r="Z19" s="538">
        <v>0</v>
      </c>
      <c r="AA19" s="538">
        <v>0</v>
      </c>
    </row>
    <row r="20" spans="1:27" x14ac:dyDescent="0.3">
      <c r="A20" s="552">
        <v>2.5</v>
      </c>
      <c r="B20" s="559" t="s">
        <v>701</v>
      </c>
      <c r="C20" s="577">
        <v>151713732.38284302</v>
      </c>
      <c r="D20" s="538">
        <v>151713732.38284302</v>
      </c>
      <c r="E20" s="538">
        <v>0</v>
      </c>
      <c r="F20" s="538">
        <v>0</v>
      </c>
      <c r="G20" s="538">
        <v>0</v>
      </c>
      <c r="H20" s="538">
        <v>0</v>
      </c>
      <c r="I20" s="538">
        <v>0</v>
      </c>
      <c r="J20" s="538">
        <v>0</v>
      </c>
      <c r="K20" s="538">
        <v>0</v>
      </c>
      <c r="L20" s="538">
        <v>0</v>
      </c>
      <c r="M20" s="538">
        <v>0</v>
      </c>
      <c r="N20" s="538">
        <v>0</v>
      </c>
      <c r="O20" s="538">
        <v>0</v>
      </c>
      <c r="P20" s="538">
        <v>0</v>
      </c>
      <c r="Q20" s="538">
        <v>0</v>
      </c>
      <c r="R20" s="538">
        <v>0</v>
      </c>
      <c r="S20" s="538">
        <v>0</v>
      </c>
      <c r="T20" s="538">
        <v>0</v>
      </c>
      <c r="U20" s="538">
        <v>0</v>
      </c>
      <c r="V20" s="538">
        <v>0</v>
      </c>
      <c r="W20" s="538">
        <v>0</v>
      </c>
      <c r="X20" s="538">
        <v>0</v>
      </c>
      <c r="Y20" s="538">
        <v>0</v>
      </c>
      <c r="Z20" s="538">
        <v>0</v>
      </c>
      <c r="AA20" s="538">
        <v>0</v>
      </c>
    </row>
    <row r="21" spans="1:27" x14ac:dyDescent="0.3">
      <c r="A21" s="552">
        <v>2.6</v>
      </c>
      <c r="B21" s="559" t="s">
        <v>702</v>
      </c>
      <c r="C21" s="577">
        <v>0</v>
      </c>
      <c r="D21" s="538">
        <v>0</v>
      </c>
      <c r="E21" s="538">
        <v>0</v>
      </c>
      <c r="F21" s="538">
        <v>0</v>
      </c>
      <c r="G21" s="538">
        <v>0</v>
      </c>
      <c r="H21" s="538">
        <v>0</v>
      </c>
      <c r="I21" s="538">
        <v>0</v>
      </c>
      <c r="J21" s="538">
        <v>0</v>
      </c>
      <c r="K21" s="538">
        <v>0</v>
      </c>
      <c r="L21" s="538">
        <v>0</v>
      </c>
      <c r="M21" s="538">
        <v>0</v>
      </c>
      <c r="N21" s="538">
        <v>0</v>
      </c>
      <c r="O21" s="538">
        <v>0</v>
      </c>
      <c r="P21" s="538">
        <v>0</v>
      </c>
      <c r="Q21" s="538">
        <v>0</v>
      </c>
      <c r="R21" s="538">
        <v>0</v>
      </c>
      <c r="S21" s="538">
        <v>0</v>
      </c>
      <c r="T21" s="538">
        <v>0</v>
      </c>
      <c r="U21" s="538">
        <v>0</v>
      </c>
      <c r="V21" s="538">
        <v>0</v>
      </c>
      <c r="W21" s="538">
        <v>0</v>
      </c>
      <c r="X21" s="538">
        <v>0</v>
      </c>
      <c r="Y21" s="538">
        <v>0</v>
      </c>
      <c r="Z21" s="538">
        <v>0</v>
      </c>
      <c r="AA21" s="538">
        <v>0</v>
      </c>
    </row>
    <row r="22" spans="1:27" x14ac:dyDescent="0.3">
      <c r="A22" s="576">
        <v>3</v>
      </c>
      <c r="B22" s="542" t="s">
        <v>704</v>
      </c>
      <c r="C22" s="543">
        <v>3441428606.3741536</v>
      </c>
      <c r="D22" s="543">
        <v>3377991968.7338791</v>
      </c>
      <c r="E22" s="578"/>
      <c r="F22" s="578"/>
      <c r="G22" s="578"/>
      <c r="H22" s="543">
        <v>53533042.193124995</v>
      </c>
      <c r="I22" s="578"/>
      <c r="J22" s="578"/>
      <c r="K22" s="578"/>
      <c r="L22" s="543">
        <v>9903595.4471500013</v>
      </c>
      <c r="M22" s="578"/>
      <c r="N22" s="578"/>
      <c r="O22" s="578"/>
      <c r="P22" s="578"/>
      <c r="Q22" s="578"/>
      <c r="R22" s="578"/>
      <c r="S22" s="578"/>
      <c r="T22" s="543">
        <v>0</v>
      </c>
      <c r="U22" s="578"/>
      <c r="V22" s="578"/>
      <c r="W22" s="578"/>
      <c r="X22" s="578"/>
      <c r="Y22" s="578"/>
      <c r="Z22" s="578"/>
      <c r="AA22" s="578"/>
    </row>
    <row r="23" spans="1:27" x14ac:dyDescent="0.3">
      <c r="A23" s="552">
        <v>3.1</v>
      </c>
      <c r="B23" s="559" t="s">
        <v>697</v>
      </c>
      <c r="C23" s="577">
        <v>0</v>
      </c>
      <c r="D23" s="543">
        <v>0</v>
      </c>
      <c r="E23" s="578"/>
      <c r="F23" s="578"/>
      <c r="G23" s="578"/>
      <c r="H23" s="543">
        <v>0</v>
      </c>
      <c r="I23" s="578"/>
      <c r="J23" s="578"/>
      <c r="K23" s="578"/>
      <c r="L23" s="543">
        <v>0</v>
      </c>
      <c r="M23" s="578"/>
      <c r="N23" s="578"/>
      <c r="O23" s="578"/>
      <c r="P23" s="578"/>
      <c r="Q23" s="578"/>
      <c r="R23" s="578"/>
      <c r="S23" s="578"/>
      <c r="T23" s="543">
        <v>0</v>
      </c>
      <c r="U23" s="578"/>
      <c r="V23" s="578"/>
      <c r="W23" s="578"/>
      <c r="X23" s="578"/>
      <c r="Y23" s="578"/>
      <c r="Z23" s="578"/>
      <c r="AA23" s="578"/>
    </row>
    <row r="24" spans="1:27" x14ac:dyDescent="0.3">
      <c r="A24" s="552">
        <v>3.2</v>
      </c>
      <c r="B24" s="559" t="s">
        <v>698</v>
      </c>
      <c r="C24" s="577">
        <v>0</v>
      </c>
      <c r="D24" s="543">
        <v>0</v>
      </c>
      <c r="E24" s="578"/>
      <c r="F24" s="578"/>
      <c r="G24" s="578"/>
      <c r="H24" s="543">
        <v>0</v>
      </c>
      <c r="I24" s="578"/>
      <c r="J24" s="578"/>
      <c r="K24" s="578"/>
      <c r="L24" s="543">
        <v>0</v>
      </c>
      <c r="M24" s="578"/>
      <c r="N24" s="578"/>
      <c r="O24" s="578"/>
      <c r="P24" s="578"/>
      <c r="Q24" s="578"/>
      <c r="R24" s="578"/>
      <c r="S24" s="578"/>
      <c r="T24" s="543">
        <v>0</v>
      </c>
      <c r="U24" s="578"/>
      <c r="V24" s="578"/>
      <c r="W24" s="578"/>
      <c r="X24" s="578"/>
      <c r="Y24" s="578"/>
      <c r="Z24" s="578"/>
      <c r="AA24" s="578"/>
    </row>
    <row r="25" spans="1:27" x14ac:dyDescent="0.3">
      <c r="A25" s="552">
        <v>3.3</v>
      </c>
      <c r="B25" s="559" t="s">
        <v>699</v>
      </c>
      <c r="C25" s="577">
        <v>654026087.29289114</v>
      </c>
      <c r="D25" s="543">
        <v>654026087.29289114</v>
      </c>
      <c r="E25" s="578"/>
      <c r="F25" s="578"/>
      <c r="G25" s="578"/>
      <c r="H25" s="543">
        <v>0</v>
      </c>
      <c r="I25" s="578"/>
      <c r="J25" s="578"/>
      <c r="K25" s="578"/>
      <c r="L25" s="543">
        <v>0</v>
      </c>
      <c r="M25" s="578"/>
      <c r="N25" s="578"/>
      <c r="O25" s="578"/>
      <c r="P25" s="578"/>
      <c r="Q25" s="578"/>
      <c r="R25" s="578"/>
      <c r="S25" s="578"/>
      <c r="T25" s="543">
        <v>0</v>
      </c>
      <c r="U25" s="578"/>
      <c r="V25" s="578"/>
      <c r="W25" s="578"/>
      <c r="X25" s="578"/>
      <c r="Y25" s="578"/>
      <c r="Z25" s="578"/>
      <c r="AA25" s="578"/>
    </row>
    <row r="26" spans="1:27" x14ac:dyDescent="0.3">
      <c r="A26" s="552">
        <v>3.4</v>
      </c>
      <c r="B26" s="559" t="s">
        <v>700</v>
      </c>
      <c r="C26" s="577">
        <v>16918214.270000003</v>
      </c>
      <c r="D26" s="543">
        <v>16918214.270000003</v>
      </c>
      <c r="E26" s="578"/>
      <c r="F26" s="578"/>
      <c r="G26" s="578"/>
      <c r="H26" s="543">
        <v>0</v>
      </c>
      <c r="I26" s="578"/>
      <c r="J26" s="578"/>
      <c r="K26" s="578"/>
      <c r="L26" s="543">
        <v>0</v>
      </c>
      <c r="M26" s="578"/>
      <c r="N26" s="578"/>
      <c r="O26" s="578"/>
      <c r="P26" s="578"/>
      <c r="Q26" s="578"/>
      <c r="R26" s="578"/>
      <c r="S26" s="578"/>
      <c r="T26" s="543">
        <v>0</v>
      </c>
      <c r="U26" s="578"/>
      <c r="V26" s="578"/>
      <c r="W26" s="578"/>
      <c r="X26" s="578"/>
      <c r="Y26" s="578"/>
      <c r="Z26" s="578"/>
      <c r="AA26" s="578"/>
    </row>
    <row r="27" spans="1:27" x14ac:dyDescent="0.3">
      <c r="A27" s="552">
        <v>3.5</v>
      </c>
      <c r="B27" s="559" t="s">
        <v>701</v>
      </c>
      <c r="C27" s="577">
        <v>2424714121.3186836</v>
      </c>
      <c r="D27" s="543">
        <v>2367196120.8182907</v>
      </c>
      <c r="E27" s="578"/>
      <c r="F27" s="578"/>
      <c r="G27" s="578"/>
      <c r="H27" s="543">
        <v>48952326.880297996</v>
      </c>
      <c r="I27" s="578"/>
      <c r="J27" s="578"/>
      <c r="K27" s="578"/>
      <c r="L27" s="543">
        <v>8565673.6200950015</v>
      </c>
      <c r="M27" s="578"/>
      <c r="N27" s="578"/>
      <c r="O27" s="578"/>
      <c r="P27" s="578"/>
      <c r="Q27" s="578"/>
      <c r="R27" s="578"/>
      <c r="S27" s="578"/>
      <c r="T27" s="543">
        <v>0</v>
      </c>
      <c r="U27" s="578"/>
      <c r="V27" s="578"/>
      <c r="W27" s="578"/>
      <c r="X27" s="578"/>
      <c r="Y27" s="578"/>
      <c r="Z27" s="578"/>
      <c r="AA27" s="578"/>
    </row>
    <row r="28" spans="1:27" x14ac:dyDescent="0.3">
      <c r="A28" s="552">
        <v>3.6</v>
      </c>
      <c r="B28" s="559" t="s">
        <v>702</v>
      </c>
      <c r="C28" s="577">
        <v>345770183.4925791</v>
      </c>
      <c r="D28" s="543">
        <v>339851546.35269713</v>
      </c>
      <c r="E28" s="578"/>
      <c r="F28" s="578"/>
      <c r="G28" s="578"/>
      <c r="H28" s="543">
        <v>4580715.3128269985</v>
      </c>
      <c r="I28" s="578"/>
      <c r="J28" s="578"/>
      <c r="K28" s="578"/>
      <c r="L28" s="543">
        <v>1337921.827055</v>
      </c>
      <c r="M28" s="578"/>
      <c r="N28" s="578"/>
      <c r="O28" s="578"/>
      <c r="P28" s="578"/>
      <c r="Q28" s="578"/>
      <c r="R28" s="578"/>
      <c r="S28" s="578"/>
      <c r="T28" s="543">
        <v>0</v>
      </c>
      <c r="U28" s="578"/>
      <c r="V28" s="578"/>
      <c r="W28" s="578"/>
      <c r="X28" s="578"/>
      <c r="Y28" s="578"/>
      <c r="Z28" s="578"/>
      <c r="AA28" s="57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03860-2CEF-46CF-AD69-FC3454A2AB5E}">
  <sheetPr codeName="Sheet30">
    <tabColor theme="0" tint="-4.9989318521683403E-2"/>
  </sheetPr>
  <dimension ref="A1:AA22"/>
  <sheetViews>
    <sheetView showGridLines="0" zoomScale="80" zoomScaleNormal="80" workbookViewId="0">
      <selection activeCell="A5" sqref="A5:B7"/>
    </sheetView>
  </sheetViews>
  <sheetFormatPr defaultColWidth="9.1796875" defaultRowHeight="12" x14ac:dyDescent="0.3"/>
  <cols>
    <col min="1" max="1" width="11.81640625" style="531" bestFit="1" customWidth="1"/>
    <col min="2" max="2" width="90.1796875" style="531" bestFit="1" customWidth="1"/>
    <col min="3" max="3" width="20.1796875" style="531" customWidth="1"/>
    <col min="4" max="4" width="22.1796875" style="531" customWidth="1"/>
    <col min="5" max="7" width="17.08984375" style="531" customWidth="1"/>
    <col min="8" max="8" width="22.1796875" style="531" customWidth="1"/>
    <col min="9" max="10" width="17.08984375" style="531" customWidth="1"/>
    <col min="11" max="27" width="22.1796875" style="531" customWidth="1"/>
    <col min="28" max="16384" width="9.1796875" style="531"/>
  </cols>
  <sheetData>
    <row r="1" spans="1:27" ht="13" x14ac:dyDescent="0.3">
      <c r="A1" s="515" t="s">
        <v>46</v>
      </c>
      <c r="B1" s="516" t="str">
        <f>'Info '!C2</f>
        <v>JSC TBC Bank</v>
      </c>
    </row>
    <row r="2" spans="1:27" x14ac:dyDescent="0.3">
      <c r="A2" s="515" t="s">
        <v>47</v>
      </c>
      <c r="B2" s="518">
        <f>'1. key ratios '!B2</f>
        <v>46203</v>
      </c>
    </row>
    <row r="3" spans="1:27" x14ac:dyDescent="0.3">
      <c r="A3" s="519" t="s">
        <v>705</v>
      </c>
      <c r="C3" s="579"/>
    </row>
    <row r="4" spans="1:27" ht="12.5" thickBot="1" x14ac:dyDescent="0.35">
      <c r="A4" s="519"/>
      <c r="B4" s="579"/>
      <c r="C4" s="579"/>
    </row>
    <row r="5" spans="1:27" ht="13.5" customHeight="1" x14ac:dyDescent="0.3">
      <c r="A5" s="749" t="s">
        <v>706</v>
      </c>
      <c r="B5" s="750"/>
      <c r="C5" s="755" t="s">
        <v>707</v>
      </c>
      <c r="D5" s="756"/>
      <c r="E5" s="756"/>
      <c r="F5" s="756"/>
      <c r="G5" s="756"/>
      <c r="H5" s="756"/>
      <c r="I5" s="756"/>
      <c r="J5" s="756"/>
      <c r="K5" s="756"/>
      <c r="L5" s="756"/>
      <c r="M5" s="756"/>
      <c r="N5" s="756"/>
      <c r="O5" s="756"/>
      <c r="P5" s="756"/>
      <c r="Q5" s="756"/>
      <c r="R5" s="756"/>
      <c r="S5" s="757"/>
      <c r="T5" s="569"/>
      <c r="U5" s="569"/>
      <c r="V5" s="569"/>
      <c r="W5" s="569"/>
      <c r="X5" s="569"/>
      <c r="Y5" s="569"/>
      <c r="Z5" s="569"/>
      <c r="AA5" s="570"/>
    </row>
    <row r="6" spans="1:27" ht="12" customHeight="1" x14ac:dyDescent="0.3">
      <c r="A6" s="751"/>
      <c r="B6" s="752"/>
      <c r="C6" s="758" t="s">
        <v>401</v>
      </c>
      <c r="D6" s="747" t="s">
        <v>685</v>
      </c>
      <c r="E6" s="747"/>
      <c r="F6" s="747"/>
      <c r="G6" s="747"/>
      <c r="H6" s="747" t="s">
        <v>686</v>
      </c>
      <c r="I6" s="747"/>
      <c r="J6" s="747"/>
      <c r="K6" s="747"/>
      <c r="L6" s="572"/>
      <c r="M6" s="748" t="s">
        <v>687</v>
      </c>
      <c r="N6" s="748"/>
      <c r="O6" s="748"/>
      <c r="P6" s="748"/>
      <c r="Q6" s="748"/>
      <c r="R6" s="748"/>
      <c r="S6" s="760"/>
      <c r="T6" s="569"/>
      <c r="U6" s="736" t="s">
        <v>688</v>
      </c>
      <c r="V6" s="736"/>
      <c r="W6" s="736"/>
      <c r="X6" s="736"/>
      <c r="Y6" s="736"/>
      <c r="Z6" s="736"/>
      <c r="AA6" s="724"/>
    </row>
    <row r="7" spans="1:27" ht="24" x14ac:dyDescent="0.3">
      <c r="A7" s="753"/>
      <c r="B7" s="754"/>
      <c r="C7" s="759"/>
      <c r="D7" s="575"/>
      <c r="E7" s="534" t="s">
        <v>689</v>
      </c>
      <c r="F7" s="534" t="s">
        <v>690</v>
      </c>
      <c r="G7" s="533" t="s">
        <v>691</v>
      </c>
      <c r="H7" s="532"/>
      <c r="I7" s="534" t="s">
        <v>689</v>
      </c>
      <c r="J7" s="534" t="s">
        <v>690</v>
      </c>
      <c r="K7" s="533" t="s">
        <v>691</v>
      </c>
      <c r="L7" s="536"/>
      <c r="M7" s="534" t="s">
        <v>689</v>
      </c>
      <c r="N7" s="534" t="s">
        <v>690</v>
      </c>
      <c r="O7" s="534" t="s">
        <v>692</v>
      </c>
      <c r="P7" s="534" t="s">
        <v>693</v>
      </c>
      <c r="Q7" s="534" t="s">
        <v>694</v>
      </c>
      <c r="R7" s="534" t="s">
        <v>695</v>
      </c>
      <c r="S7" s="580" t="s">
        <v>696</v>
      </c>
      <c r="T7" s="573"/>
      <c r="U7" s="534" t="s">
        <v>689</v>
      </c>
      <c r="V7" s="534" t="s">
        <v>690</v>
      </c>
      <c r="W7" s="534" t="s">
        <v>692</v>
      </c>
      <c r="X7" s="534" t="s">
        <v>693</v>
      </c>
      <c r="Y7" s="534" t="s">
        <v>694</v>
      </c>
      <c r="Z7" s="534" t="s">
        <v>695</v>
      </c>
      <c r="AA7" s="534" t="s">
        <v>696</v>
      </c>
    </row>
    <row r="8" spans="1:27" x14ac:dyDescent="0.3">
      <c r="A8" s="581">
        <v>1</v>
      </c>
      <c r="B8" s="582" t="s">
        <v>655</v>
      </c>
      <c r="C8" s="583">
        <v>28408252921.522442</v>
      </c>
      <c r="D8" s="584">
        <v>25975438043.050255</v>
      </c>
      <c r="E8" s="584">
        <v>223606833.07246682</v>
      </c>
      <c r="F8" s="584">
        <v>0</v>
      </c>
      <c r="G8" s="584">
        <v>0</v>
      </c>
      <c r="H8" s="584">
        <v>1665260598.9563181</v>
      </c>
      <c r="I8" s="584">
        <v>375148401.59282511</v>
      </c>
      <c r="J8" s="584">
        <v>175882531.82684442</v>
      </c>
      <c r="K8" s="584">
        <v>0</v>
      </c>
      <c r="L8" s="584">
        <v>767293635.58245969</v>
      </c>
      <c r="M8" s="584">
        <v>48853944.408775143</v>
      </c>
      <c r="N8" s="584">
        <v>91672317.751228303</v>
      </c>
      <c r="O8" s="584">
        <v>243659576.94770607</v>
      </c>
      <c r="P8" s="584">
        <v>94488356.880871117</v>
      </c>
      <c r="Q8" s="584">
        <v>69518830.426640302</v>
      </c>
      <c r="R8" s="584">
        <v>123261799.07163195</v>
      </c>
      <c r="S8" s="585">
        <v>565448.69375161012</v>
      </c>
      <c r="T8" s="586">
        <v>260643.93340979001</v>
      </c>
      <c r="U8" s="584">
        <v>0</v>
      </c>
      <c r="V8" s="584">
        <v>0</v>
      </c>
      <c r="W8" s="584">
        <v>0</v>
      </c>
      <c r="X8" s="584">
        <v>0</v>
      </c>
      <c r="Y8" s="584">
        <v>0</v>
      </c>
      <c r="Z8" s="584">
        <v>260643.93340979001</v>
      </c>
      <c r="AA8" s="585">
        <v>0</v>
      </c>
    </row>
    <row r="9" spans="1:27" x14ac:dyDescent="0.3">
      <c r="A9" s="587">
        <v>1.1000000000000001</v>
      </c>
      <c r="B9" s="588" t="s">
        <v>708</v>
      </c>
      <c r="C9" s="589">
        <v>24086903650.6838</v>
      </c>
      <c r="D9" s="584">
        <v>22033266899.396557</v>
      </c>
      <c r="E9" s="584">
        <v>176382857.93089581</v>
      </c>
      <c r="F9" s="584">
        <v>0</v>
      </c>
      <c r="G9" s="584">
        <v>0</v>
      </c>
      <c r="H9" s="584">
        <v>1379281666.9316931</v>
      </c>
      <c r="I9" s="584">
        <v>313027133.73605597</v>
      </c>
      <c r="J9" s="584">
        <v>122525623.57325482</v>
      </c>
      <c r="K9" s="584">
        <v>0</v>
      </c>
      <c r="L9" s="584">
        <v>674094440.42213666</v>
      </c>
      <c r="M9" s="584">
        <v>42172758.049353324</v>
      </c>
      <c r="N9" s="584">
        <v>85290610.908788249</v>
      </c>
      <c r="O9" s="584">
        <v>190094588.30718157</v>
      </c>
      <c r="P9" s="584">
        <v>93910864.144295216</v>
      </c>
      <c r="Q9" s="584">
        <v>65309248.357878797</v>
      </c>
      <c r="R9" s="584">
        <v>121472596.21755952</v>
      </c>
      <c r="S9" s="585">
        <v>373195.77970661002</v>
      </c>
      <c r="T9" s="586">
        <v>260643.93340979001</v>
      </c>
      <c r="U9" s="584">
        <v>0</v>
      </c>
      <c r="V9" s="584">
        <v>0</v>
      </c>
      <c r="W9" s="584">
        <v>0</v>
      </c>
      <c r="X9" s="584">
        <v>0</v>
      </c>
      <c r="Y9" s="584">
        <v>0</v>
      </c>
      <c r="Z9" s="584">
        <v>260643.93340979001</v>
      </c>
      <c r="AA9" s="585">
        <v>0</v>
      </c>
    </row>
    <row r="10" spans="1:27" x14ac:dyDescent="0.3">
      <c r="A10" s="590" t="s">
        <v>243</v>
      </c>
      <c r="B10" s="591" t="s">
        <v>709</v>
      </c>
      <c r="C10" s="592">
        <v>21752302696.277405</v>
      </c>
      <c r="D10" s="584">
        <v>19743967447.419662</v>
      </c>
      <c r="E10" s="584">
        <v>164553738.24283054</v>
      </c>
      <c r="F10" s="584">
        <v>0</v>
      </c>
      <c r="G10" s="584">
        <v>0</v>
      </c>
      <c r="H10" s="584">
        <v>1356114251.141818</v>
      </c>
      <c r="I10" s="584">
        <v>311292202.76850688</v>
      </c>
      <c r="J10" s="584">
        <v>113875697.29184142</v>
      </c>
      <c r="K10" s="584">
        <v>0</v>
      </c>
      <c r="L10" s="584">
        <v>651960353.78251374</v>
      </c>
      <c r="M10" s="584">
        <v>41427315.53096997</v>
      </c>
      <c r="N10" s="584">
        <v>83653709.137990206</v>
      </c>
      <c r="O10" s="584">
        <v>183612765.31615272</v>
      </c>
      <c r="P10" s="584">
        <v>90185201.729536742</v>
      </c>
      <c r="Q10" s="584">
        <v>60891034.739407763</v>
      </c>
      <c r="R10" s="584">
        <v>116854936.24841416</v>
      </c>
      <c r="S10" s="585">
        <v>331004.5</v>
      </c>
      <c r="T10" s="586">
        <v>260643.93340979001</v>
      </c>
      <c r="U10" s="584">
        <v>0</v>
      </c>
      <c r="V10" s="584">
        <v>0</v>
      </c>
      <c r="W10" s="584">
        <v>0</v>
      </c>
      <c r="X10" s="584">
        <v>0</v>
      </c>
      <c r="Y10" s="584">
        <v>0</v>
      </c>
      <c r="Z10" s="584">
        <v>260643.93340979001</v>
      </c>
      <c r="AA10" s="585">
        <v>0</v>
      </c>
    </row>
    <row r="11" spans="1:27" x14ac:dyDescent="0.3">
      <c r="A11" s="593" t="s">
        <v>710</v>
      </c>
      <c r="B11" s="594" t="s">
        <v>711</v>
      </c>
      <c r="C11" s="595">
        <v>12271024369.60528</v>
      </c>
      <c r="D11" s="584">
        <v>11118037383.631836</v>
      </c>
      <c r="E11" s="584">
        <v>97351730.956832707</v>
      </c>
      <c r="F11" s="584">
        <v>0</v>
      </c>
      <c r="G11" s="584">
        <v>0</v>
      </c>
      <c r="H11" s="584">
        <v>859517972.09790981</v>
      </c>
      <c r="I11" s="584">
        <v>236768166.50281647</v>
      </c>
      <c r="J11" s="584">
        <v>55995798.943804167</v>
      </c>
      <c r="K11" s="584">
        <v>0</v>
      </c>
      <c r="L11" s="584">
        <v>293208369.94212312</v>
      </c>
      <c r="M11" s="584">
        <v>36597333.702866502</v>
      </c>
      <c r="N11" s="584">
        <v>45238650.810372218</v>
      </c>
      <c r="O11" s="584">
        <v>43680944.773943812</v>
      </c>
      <c r="P11" s="584">
        <v>28080347.467196345</v>
      </c>
      <c r="Q11" s="584">
        <v>22575508.156203806</v>
      </c>
      <c r="R11" s="584">
        <v>61554876.874002866</v>
      </c>
      <c r="S11" s="585">
        <v>296385.76</v>
      </c>
      <c r="T11" s="586">
        <v>260643.93340979001</v>
      </c>
      <c r="U11" s="584">
        <v>0</v>
      </c>
      <c r="V11" s="584">
        <v>0</v>
      </c>
      <c r="W11" s="584">
        <v>0</v>
      </c>
      <c r="X11" s="584">
        <v>0</v>
      </c>
      <c r="Y11" s="584">
        <v>0</v>
      </c>
      <c r="Z11" s="584">
        <v>260643.93340979001</v>
      </c>
      <c r="AA11" s="585">
        <v>0</v>
      </c>
    </row>
    <row r="12" spans="1:27" x14ac:dyDescent="0.3">
      <c r="A12" s="593" t="s">
        <v>712</v>
      </c>
      <c r="B12" s="594" t="s">
        <v>713</v>
      </c>
      <c r="C12" s="595">
        <v>3379299216.4061923</v>
      </c>
      <c r="D12" s="584">
        <v>3078829367.968998</v>
      </c>
      <c r="E12" s="584">
        <v>32229403.896810617</v>
      </c>
      <c r="F12" s="584">
        <v>0</v>
      </c>
      <c r="G12" s="584">
        <v>0</v>
      </c>
      <c r="H12" s="584">
        <v>208802015.5935908</v>
      </c>
      <c r="I12" s="584">
        <v>47937411.669049732</v>
      </c>
      <c r="J12" s="584">
        <v>24187624.179288227</v>
      </c>
      <c r="K12" s="584">
        <v>0</v>
      </c>
      <c r="L12" s="584">
        <v>91667832.843603715</v>
      </c>
      <c r="M12" s="584">
        <v>2658953.6980380905</v>
      </c>
      <c r="N12" s="584">
        <v>19735249.3958374</v>
      </c>
      <c r="O12" s="584">
        <v>33761062.448308267</v>
      </c>
      <c r="P12" s="584">
        <v>11269909.574228128</v>
      </c>
      <c r="Q12" s="584">
        <v>6791014.9742007889</v>
      </c>
      <c r="R12" s="584">
        <v>11018961.430981036</v>
      </c>
      <c r="S12" s="585">
        <v>0</v>
      </c>
      <c r="T12" s="586">
        <v>0</v>
      </c>
      <c r="U12" s="584">
        <v>0</v>
      </c>
      <c r="V12" s="584">
        <v>0</v>
      </c>
      <c r="W12" s="584">
        <v>0</v>
      </c>
      <c r="X12" s="584">
        <v>0</v>
      </c>
      <c r="Y12" s="584">
        <v>0</v>
      </c>
      <c r="Z12" s="584">
        <v>0</v>
      </c>
      <c r="AA12" s="585">
        <v>0</v>
      </c>
    </row>
    <row r="13" spans="1:27" x14ac:dyDescent="0.3">
      <c r="A13" s="593" t="s">
        <v>714</v>
      </c>
      <c r="B13" s="594" t="s">
        <v>715</v>
      </c>
      <c r="C13" s="595">
        <v>1767697589.4405453</v>
      </c>
      <c r="D13" s="584">
        <v>1658767733.5653076</v>
      </c>
      <c r="E13" s="584">
        <v>10620343.53503844</v>
      </c>
      <c r="F13" s="584">
        <v>0</v>
      </c>
      <c r="G13" s="584">
        <v>0</v>
      </c>
      <c r="H13" s="584">
        <v>82013621.910870641</v>
      </c>
      <c r="I13" s="584">
        <v>16571386.163518827</v>
      </c>
      <c r="J13" s="584">
        <v>19548809.306013759</v>
      </c>
      <c r="K13" s="584">
        <v>0</v>
      </c>
      <c r="L13" s="584">
        <v>26916233.964367177</v>
      </c>
      <c r="M13" s="584">
        <v>1356970.6647000001</v>
      </c>
      <c r="N13" s="584">
        <v>1295155.0224928928</v>
      </c>
      <c r="O13" s="584">
        <v>4600618.4207578441</v>
      </c>
      <c r="P13" s="584">
        <v>3013041.2706065606</v>
      </c>
      <c r="Q13" s="584">
        <v>13447631.580265446</v>
      </c>
      <c r="R13" s="584">
        <v>1852171.9894500517</v>
      </c>
      <c r="S13" s="585">
        <v>34618.74</v>
      </c>
      <c r="T13" s="586">
        <v>0</v>
      </c>
      <c r="U13" s="584">
        <v>0</v>
      </c>
      <c r="V13" s="584">
        <v>0</v>
      </c>
      <c r="W13" s="584">
        <v>0</v>
      </c>
      <c r="X13" s="584">
        <v>0</v>
      </c>
      <c r="Y13" s="584">
        <v>0</v>
      </c>
      <c r="Z13" s="584">
        <v>0</v>
      </c>
      <c r="AA13" s="585">
        <v>0</v>
      </c>
    </row>
    <row r="14" spans="1:27" x14ac:dyDescent="0.3">
      <c r="A14" s="593" t="s">
        <v>716</v>
      </c>
      <c r="B14" s="594" t="s">
        <v>717</v>
      </c>
      <c r="C14" s="595">
        <v>4334281520.825387</v>
      </c>
      <c r="D14" s="584">
        <v>3888332962.25352</v>
      </c>
      <c r="E14" s="584">
        <v>24352259.854148783</v>
      </c>
      <c r="F14" s="584">
        <v>0</v>
      </c>
      <c r="G14" s="584">
        <v>0</v>
      </c>
      <c r="H14" s="584">
        <v>205780641.53944677</v>
      </c>
      <c r="I14" s="584">
        <v>10015238.433121856</v>
      </c>
      <c r="J14" s="584">
        <v>14143464.862735262</v>
      </c>
      <c r="K14" s="584">
        <v>0</v>
      </c>
      <c r="L14" s="584">
        <v>240167917.03241977</v>
      </c>
      <c r="M14" s="584">
        <v>814057.46536537004</v>
      </c>
      <c r="N14" s="584">
        <v>17384653.909287706</v>
      </c>
      <c r="O14" s="584">
        <v>101570139.67314281</v>
      </c>
      <c r="P14" s="584">
        <v>47821903.417505704</v>
      </c>
      <c r="Q14" s="584">
        <v>18076880.02873772</v>
      </c>
      <c r="R14" s="584">
        <v>42428925.9539802</v>
      </c>
      <c r="S14" s="585">
        <v>0</v>
      </c>
      <c r="T14" s="586">
        <v>0</v>
      </c>
      <c r="U14" s="584">
        <v>0</v>
      </c>
      <c r="V14" s="584">
        <v>0</v>
      </c>
      <c r="W14" s="584">
        <v>0</v>
      </c>
      <c r="X14" s="584">
        <v>0</v>
      </c>
      <c r="Y14" s="584">
        <v>0</v>
      </c>
      <c r="Z14" s="584">
        <v>0</v>
      </c>
      <c r="AA14" s="585">
        <v>0</v>
      </c>
    </row>
    <row r="15" spans="1:27" x14ac:dyDescent="0.3">
      <c r="A15" s="596">
        <v>1.2</v>
      </c>
      <c r="B15" s="597" t="s">
        <v>718</v>
      </c>
      <c r="C15" s="598">
        <v>214215320.60999995</v>
      </c>
      <c r="D15" s="584">
        <v>38226604.300000004</v>
      </c>
      <c r="E15" s="584">
        <v>1379278.8000000005</v>
      </c>
      <c r="F15" s="584">
        <v>0</v>
      </c>
      <c r="G15" s="584">
        <v>0</v>
      </c>
      <c r="H15" s="584">
        <v>19943847.270000007</v>
      </c>
      <c r="I15" s="584">
        <v>5918122.8500000006</v>
      </c>
      <c r="J15" s="584">
        <v>5209203.1300000008</v>
      </c>
      <c r="K15" s="584">
        <v>0</v>
      </c>
      <c r="L15" s="584">
        <v>155784225.10999992</v>
      </c>
      <c r="M15" s="584">
        <v>6661065.6899999995</v>
      </c>
      <c r="N15" s="584">
        <v>10558905.750000004</v>
      </c>
      <c r="O15" s="584">
        <v>35265130.140000001</v>
      </c>
      <c r="P15" s="584">
        <v>18213829.439999998</v>
      </c>
      <c r="Q15" s="584">
        <v>28174993.560000006</v>
      </c>
      <c r="R15" s="584">
        <v>46767631.809999987</v>
      </c>
      <c r="S15" s="585">
        <v>52012.15</v>
      </c>
      <c r="T15" s="586">
        <v>260643.93</v>
      </c>
      <c r="U15" s="584">
        <v>0</v>
      </c>
      <c r="V15" s="584">
        <v>0</v>
      </c>
      <c r="W15" s="584">
        <v>0</v>
      </c>
      <c r="X15" s="584">
        <v>0</v>
      </c>
      <c r="Y15" s="584">
        <v>0</v>
      </c>
      <c r="Z15" s="584">
        <v>260643.93</v>
      </c>
      <c r="AA15" s="585">
        <v>0</v>
      </c>
    </row>
    <row r="16" spans="1:27" x14ac:dyDescent="0.3">
      <c r="A16" s="587">
        <v>1.3</v>
      </c>
      <c r="B16" s="597" t="s">
        <v>719</v>
      </c>
      <c r="C16" s="599"/>
      <c r="D16" s="600"/>
      <c r="E16" s="600"/>
      <c r="F16" s="600"/>
      <c r="G16" s="600"/>
      <c r="H16" s="600"/>
      <c r="I16" s="600"/>
      <c r="J16" s="600"/>
      <c r="K16" s="600"/>
      <c r="L16" s="600"/>
      <c r="M16" s="600"/>
      <c r="N16" s="600"/>
      <c r="O16" s="600"/>
      <c r="P16" s="600"/>
      <c r="Q16" s="600"/>
      <c r="R16" s="600"/>
      <c r="S16" s="601"/>
      <c r="T16" s="602"/>
      <c r="U16" s="600"/>
      <c r="V16" s="600"/>
      <c r="W16" s="600"/>
      <c r="X16" s="600"/>
      <c r="Y16" s="600"/>
      <c r="Z16" s="600"/>
      <c r="AA16" s="601"/>
    </row>
    <row r="17" spans="1:27" x14ac:dyDescent="0.3">
      <c r="A17" s="603" t="s">
        <v>720</v>
      </c>
      <c r="B17" s="604" t="s">
        <v>721</v>
      </c>
      <c r="C17" s="605">
        <v>23826544344.511379</v>
      </c>
      <c r="D17" s="606">
        <v>21781954353.942493</v>
      </c>
      <c r="E17" s="606">
        <v>175513556.10827449</v>
      </c>
      <c r="F17" s="606">
        <v>0</v>
      </c>
      <c r="G17" s="606">
        <v>0</v>
      </c>
      <c r="H17" s="606">
        <v>1374380318.755435</v>
      </c>
      <c r="I17" s="606">
        <v>312205190.52925247</v>
      </c>
      <c r="J17" s="606">
        <v>121912040.10109729</v>
      </c>
      <c r="K17" s="606">
        <v>0</v>
      </c>
      <c r="L17" s="606">
        <v>669949027.8800379</v>
      </c>
      <c r="M17" s="606">
        <v>42146369.199353263</v>
      </c>
      <c r="N17" s="606">
        <v>85184666.848189771</v>
      </c>
      <c r="O17" s="606">
        <v>189910917.77464524</v>
      </c>
      <c r="P17" s="606">
        <v>93513629.712671161</v>
      </c>
      <c r="Q17" s="606">
        <v>63460401.27952785</v>
      </c>
      <c r="R17" s="606">
        <v>120086163.71578018</v>
      </c>
      <c r="S17" s="607">
        <v>364719.48803500005</v>
      </c>
      <c r="T17" s="608">
        <v>260643.93340979001</v>
      </c>
      <c r="U17" s="606">
        <v>0</v>
      </c>
      <c r="V17" s="606">
        <v>0</v>
      </c>
      <c r="W17" s="606">
        <v>0</v>
      </c>
      <c r="X17" s="606">
        <v>0</v>
      </c>
      <c r="Y17" s="606">
        <v>0</v>
      </c>
      <c r="Z17" s="606">
        <v>260643.93340979001</v>
      </c>
      <c r="AA17" s="607">
        <v>0</v>
      </c>
    </row>
    <row r="18" spans="1:27" x14ac:dyDescent="0.3">
      <c r="A18" s="609" t="s">
        <v>722</v>
      </c>
      <c r="B18" s="610" t="s">
        <v>723</v>
      </c>
      <c r="C18" s="611">
        <v>19828068205.422836</v>
      </c>
      <c r="D18" s="606">
        <v>17988426187.682297</v>
      </c>
      <c r="E18" s="606">
        <v>156130108.99492365</v>
      </c>
      <c r="F18" s="606">
        <v>0</v>
      </c>
      <c r="G18" s="606">
        <v>0</v>
      </c>
      <c r="H18" s="606">
        <v>1265314832.6247561</v>
      </c>
      <c r="I18" s="606">
        <v>309400600.48899877</v>
      </c>
      <c r="J18" s="606">
        <v>111915114.01531614</v>
      </c>
      <c r="K18" s="606">
        <v>0</v>
      </c>
      <c r="L18" s="606">
        <v>574066541.18237424</v>
      </c>
      <c r="M18" s="606">
        <v>41147386.378778525</v>
      </c>
      <c r="N18" s="606">
        <v>71331770.006703526</v>
      </c>
      <c r="O18" s="606">
        <v>159685099.69619083</v>
      </c>
      <c r="P18" s="606">
        <v>81199758.297418058</v>
      </c>
      <c r="Q18" s="606">
        <v>50980787.776801996</v>
      </c>
      <c r="R18" s="606">
        <v>103096268.34550695</v>
      </c>
      <c r="S18" s="607">
        <v>331004.5</v>
      </c>
      <c r="T18" s="608">
        <v>260643.93340979001</v>
      </c>
      <c r="U18" s="606">
        <v>0</v>
      </c>
      <c r="V18" s="606">
        <v>0</v>
      </c>
      <c r="W18" s="606">
        <v>0</v>
      </c>
      <c r="X18" s="606">
        <v>0</v>
      </c>
      <c r="Y18" s="606">
        <v>0</v>
      </c>
      <c r="Z18" s="606">
        <v>260643.93340979001</v>
      </c>
      <c r="AA18" s="607">
        <v>0</v>
      </c>
    </row>
    <row r="19" spans="1:27" x14ac:dyDescent="0.3">
      <c r="A19" s="603" t="s">
        <v>724</v>
      </c>
      <c r="B19" s="612" t="s">
        <v>725</v>
      </c>
      <c r="C19" s="613">
        <v>183139308634.1012</v>
      </c>
      <c r="D19" s="606">
        <v>141425904416.4129</v>
      </c>
      <c r="E19" s="606">
        <v>1348898697.7071493</v>
      </c>
      <c r="F19" s="606">
        <v>0</v>
      </c>
      <c r="G19" s="606">
        <v>0</v>
      </c>
      <c r="H19" s="606">
        <v>22927231021.738174</v>
      </c>
      <c r="I19" s="606">
        <v>10442667229.471251</v>
      </c>
      <c r="J19" s="606">
        <v>581328572.08264852</v>
      </c>
      <c r="K19" s="606">
        <v>0</v>
      </c>
      <c r="L19" s="606">
        <v>18632188884.211285</v>
      </c>
      <c r="M19" s="606">
        <v>1000594434.4819847</v>
      </c>
      <c r="N19" s="606">
        <v>1025965799.6932348</v>
      </c>
      <c r="O19" s="606">
        <v>895023729.39541304</v>
      </c>
      <c r="P19" s="606">
        <v>693251256.18266082</v>
      </c>
      <c r="Q19" s="606">
        <v>893778543.75374126</v>
      </c>
      <c r="R19" s="606">
        <v>1535791162.2407191</v>
      </c>
      <c r="S19" s="607">
        <v>713261.37422099989</v>
      </c>
      <c r="T19" s="608">
        <v>153984311.73885223</v>
      </c>
      <c r="U19" s="606">
        <v>0</v>
      </c>
      <c r="V19" s="606">
        <v>0</v>
      </c>
      <c r="W19" s="606">
        <v>0</v>
      </c>
      <c r="X19" s="606">
        <v>0</v>
      </c>
      <c r="Y19" s="606">
        <v>0</v>
      </c>
      <c r="Z19" s="606">
        <v>4127382.7430972098</v>
      </c>
      <c r="AA19" s="607">
        <v>0</v>
      </c>
    </row>
    <row r="20" spans="1:27" x14ac:dyDescent="0.3">
      <c r="A20" s="609" t="s">
        <v>726</v>
      </c>
      <c r="B20" s="610" t="s">
        <v>723</v>
      </c>
      <c r="C20" s="611">
        <v>25285097639.321754</v>
      </c>
      <c r="D20" s="606">
        <v>22872072166.226341</v>
      </c>
      <c r="E20" s="606">
        <v>190627834.11485007</v>
      </c>
      <c r="F20" s="606">
        <v>0</v>
      </c>
      <c r="G20" s="606">
        <v>0</v>
      </c>
      <c r="H20" s="606">
        <v>1679608396.2436311</v>
      </c>
      <c r="I20" s="606">
        <v>597412111.93031132</v>
      </c>
      <c r="J20" s="606">
        <v>107890544.07769483</v>
      </c>
      <c r="K20" s="606">
        <v>0</v>
      </c>
      <c r="L20" s="606">
        <v>728953214.98520088</v>
      </c>
      <c r="M20" s="606">
        <v>53088246.319349371</v>
      </c>
      <c r="N20" s="606">
        <v>55852820.048745491</v>
      </c>
      <c r="O20" s="606">
        <v>62437861.266787983</v>
      </c>
      <c r="P20" s="606">
        <v>41659484.806964956</v>
      </c>
      <c r="Q20" s="606">
        <v>48191980.141206987</v>
      </c>
      <c r="R20" s="606">
        <v>68571978.870432049</v>
      </c>
      <c r="S20" s="607">
        <v>700189.01263999997</v>
      </c>
      <c r="T20" s="608">
        <v>4463861.86658521</v>
      </c>
      <c r="U20" s="606">
        <v>0</v>
      </c>
      <c r="V20" s="606">
        <v>0</v>
      </c>
      <c r="W20" s="606">
        <v>0</v>
      </c>
      <c r="X20" s="606">
        <v>0</v>
      </c>
      <c r="Y20" s="606">
        <v>0</v>
      </c>
      <c r="Z20" s="606">
        <v>2286779.9665892101</v>
      </c>
      <c r="AA20" s="607">
        <v>0</v>
      </c>
    </row>
    <row r="21" spans="1:27" x14ac:dyDescent="0.3">
      <c r="A21" s="614">
        <v>1.4</v>
      </c>
      <c r="B21" s="615" t="s">
        <v>727</v>
      </c>
      <c r="C21" s="616">
        <v>249092396.48268074</v>
      </c>
      <c r="D21" s="606">
        <v>222591133.59972602</v>
      </c>
      <c r="E21" s="606">
        <v>1565821.8330000001</v>
      </c>
      <c r="F21" s="606">
        <v>0</v>
      </c>
      <c r="G21" s="606">
        <v>0</v>
      </c>
      <c r="H21" s="606">
        <v>15170673.813400004</v>
      </c>
      <c r="I21" s="606">
        <v>545962.85739999998</v>
      </c>
      <c r="J21" s="606">
        <v>1755461.5604999999</v>
      </c>
      <c r="K21" s="606">
        <v>0</v>
      </c>
      <c r="L21" s="606">
        <v>11330589.069554718</v>
      </c>
      <c r="M21" s="606">
        <v>132705.576</v>
      </c>
      <c r="N21" s="606">
        <v>2472523.3020000001</v>
      </c>
      <c r="O21" s="606">
        <v>2940114.9289999995</v>
      </c>
      <c r="P21" s="606">
        <v>204335.0025</v>
      </c>
      <c r="Q21" s="606">
        <v>3614379.8580547166</v>
      </c>
      <c r="R21" s="606">
        <v>170564.81400000001</v>
      </c>
      <c r="S21" s="607">
        <v>0</v>
      </c>
      <c r="T21" s="608">
        <v>0</v>
      </c>
      <c r="U21" s="606">
        <v>0</v>
      </c>
      <c r="V21" s="606">
        <v>0</v>
      </c>
      <c r="W21" s="606">
        <v>0</v>
      </c>
      <c r="X21" s="606">
        <v>0</v>
      </c>
      <c r="Y21" s="606">
        <v>0</v>
      </c>
      <c r="Z21" s="606">
        <v>0</v>
      </c>
      <c r="AA21" s="607">
        <v>0</v>
      </c>
    </row>
    <row r="22" spans="1:27" ht="12.5" thickBot="1" x14ac:dyDescent="0.35">
      <c r="A22" s="617">
        <v>1.5</v>
      </c>
      <c r="B22" s="618" t="s">
        <v>728</v>
      </c>
      <c r="C22" s="619">
        <v>95252058.301427245</v>
      </c>
      <c r="D22" s="620">
        <v>91881383.368478864</v>
      </c>
      <c r="E22" s="620">
        <v>953430.32235599996</v>
      </c>
      <c r="F22" s="620">
        <v>0</v>
      </c>
      <c r="G22" s="620">
        <v>0</v>
      </c>
      <c r="H22" s="620">
        <v>2157908.2575098798</v>
      </c>
      <c r="I22" s="620">
        <v>252059.63</v>
      </c>
      <c r="J22" s="620">
        <v>133415.13</v>
      </c>
      <c r="K22" s="620">
        <v>0</v>
      </c>
      <c r="L22" s="620">
        <v>1212766.6754385</v>
      </c>
      <c r="M22" s="620">
        <v>0</v>
      </c>
      <c r="N22" s="620">
        <v>0</v>
      </c>
      <c r="O22" s="620">
        <v>0</v>
      </c>
      <c r="P22" s="620">
        <v>0</v>
      </c>
      <c r="Q22" s="620">
        <v>993817.773606</v>
      </c>
      <c r="R22" s="620">
        <v>218948.90183250001</v>
      </c>
      <c r="S22" s="621">
        <v>0</v>
      </c>
      <c r="T22" s="622">
        <v>0</v>
      </c>
      <c r="U22" s="620">
        <v>0</v>
      </c>
      <c r="V22" s="620">
        <v>0</v>
      </c>
      <c r="W22" s="620">
        <v>0</v>
      </c>
      <c r="X22" s="620">
        <v>0</v>
      </c>
      <c r="Y22" s="620">
        <v>0</v>
      </c>
      <c r="Z22" s="620">
        <v>0</v>
      </c>
      <c r="AA22" s="621">
        <v>0</v>
      </c>
    </row>
  </sheetData>
  <mergeCells count="7">
    <mergeCell ref="U6:AA6"/>
    <mergeCell ref="A5:B7"/>
    <mergeCell ref="C5:S5"/>
    <mergeCell ref="C6:C7"/>
    <mergeCell ref="D6:G6"/>
    <mergeCell ref="H6:K6"/>
    <mergeCell ref="M6:S6"/>
  </mergeCells>
  <conditionalFormatting sqref="A5">
    <cfRule type="duplicateValues" dxfId="8" priority="1"/>
    <cfRule type="duplicateValues" dxfId="7" priority="2"/>
    <cfRule type="duplicateValues" dxfId="6"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7F8BA-6FC1-4A4F-9CA1-132F96B0B497}">
  <sheetPr codeName="Sheet4">
    <tabColor theme="0" tint="-4.9989318521683403E-2"/>
  </sheetPr>
  <dimension ref="A1:H69"/>
  <sheetViews>
    <sheetView zoomScale="70" zoomScaleNormal="70" workbookViewId="0">
      <selection activeCell="B1" sqref="B1"/>
    </sheetView>
  </sheetViews>
  <sheetFormatPr defaultColWidth="8.81640625" defaultRowHeight="13.5" x14ac:dyDescent="0.35"/>
  <cols>
    <col min="1" max="1" width="8.81640625" style="91"/>
    <col min="2" max="2" width="69.1796875" style="92" customWidth="1"/>
    <col min="3" max="3" width="13.6328125" style="56" customWidth="1"/>
    <col min="4" max="4" width="14.453125" style="56" customWidth="1"/>
    <col min="5" max="6" width="13.81640625" style="56" bestFit="1" customWidth="1"/>
    <col min="7" max="8" width="14.54296875" style="56" bestFit="1" customWidth="1"/>
    <col min="9" max="16384" width="8.81640625" style="57"/>
  </cols>
  <sheetData>
    <row r="1" spans="1:8" x14ac:dyDescent="0.35">
      <c r="A1" s="53" t="s">
        <v>46</v>
      </c>
      <c r="B1" s="54" t="str">
        <f>'Info '!C2</f>
        <v>JSC TBC Bank</v>
      </c>
      <c r="C1" s="55"/>
    </row>
    <row r="2" spans="1:8" x14ac:dyDescent="0.35">
      <c r="A2" s="53" t="s">
        <v>47</v>
      </c>
      <c r="B2" s="58">
        <f>'1. key ratios '!B2</f>
        <v>46203</v>
      </c>
      <c r="C2" s="59"/>
      <c r="D2" s="60"/>
      <c r="E2" s="60"/>
      <c r="F2" s="60"/>
      <c r="G2" s="60"/>
      <c r="H2" s="60"/>
    </row>
    <row r="3" spans="1:8" ht="14" thickBot="1" x14ac:dyDescent="0.4">
      <c r="A3" s="53"/>
      <c r="B3" s="54"/>
      <c r="C3" s="59"/>
      <c r="D3" s="60"/>
      <c r="E3" s="60"/>
      <c r="F3" s="60"/>
      <c r="G3" s="60"/>
      <c r="H3" s="60"/>
    </row>
    <row r="4" spans="1:8" ht="21" customHeight="1" x14ac:dyDescent="0.35">
      <c r="A4" s="653" t="s">
        <v>51</v>
      </c>
      <c r="B4" s="654" t="s">
        <v>91</v>
      </c>
      <c r="C4" s="656" t="s">
        <v>92</v>
      </c>
      <c r="D4" s="656"/>
      <c r="E4" s="656"/>
      <c r="F4" s="656" t="s">
        <v>93</v>
      </c>
      <c r="G4" s="656"/>
      <c r="H4" s="657"/>
    </row>
    <row r="5" spans="1:8" ht="21" customHeight="1" x14ac:dyDescent="0.35">
      <c r="A5" s="653"/>
      <c r="B5" s="655"/>
      <c r="C5" s="62" t="s">
        <v>94</v>
      </c>
      <c r="D5" s="62" t="s">
        <v>95</v>
      </c>
      <c r="E5" s="62" t="s">
        <v>96</v>
      </c>
      <c r="F5" s="62" t="s">
        <v>94</v>
      </c>
      <c r="G5" s="62" t="s">
        <v>95</v>
      </c>
      <c r="H5" s="62" t="s">
        <v>96</v>
      </c>
    </row>
    <row r="6" spans="1:8" ht="26.5" customHeight="1" x14ac:dyDescent="0.35">
      <c r="A6" s="653"/>
      <c r="B6" s="63" t="s">
        <v>97</v>
      </c>
      <c r="C6" s="650"/>
      <c r="D6" s="651"/>
      <c r="E6" s="651"/>
      <c r="F6" s="651"/>
      <c r="G6" s="651"/>
      <c r="H6" s="652"/>
    </row>
    <row r="7" spans="1:8" ht="23" customHeight="1" x14ac:dyDescent="0.35">
      <c r="A7" s="64">
        <v>1</v>
      </c>
      <c r="B7" s="65" t="s">
        <v>98</v>
      </c>
      <c r="C7" s="66">
        <f>SUM(C8:C10)</f>
        <v>346143393.56160003</v>
      </c>
      <c r="D7" s="66">
        <f>SUM(D8:D10)</f>
        <v>3473580116.2652998</v>
      </c>
      <c r="E7" s="67">
        <f>C7+D7</f>
        <v>3819723509.8269</v>
      </c>
      <c r="F7" s="66">
        <f>SUM(F8:F10)</f>
        <v>510102879.28000003</v>
      </c>
      <c r="G7" s="66">
        <f>SUM(G8:G10)</f>
        <v>4860211622</v>
      </c>
      <c r="H7" s="67">
        <f>F7+G7</f>
        <v>5370314501.2799997</v>
      </c>
    </row>
    <row r="8" spans="1:8" ht="14.5" x14ac:dyDescent="0.35">
      <c r="A8" s="64">
        <v>1.1000000000000001</v>
      </c>
      <c r="B8" s="68" t="s">
        <v>99</v>
      </c>
      <c r="C8" s="66">
        <v>342688758.76999998</v>
      </c>
      <c r="D8" s="66">
        <v>488630863.28130001</v>
      </c>
      <c r="E8" s="67">
        <f t="shared" ref="E8:E36" si="0">C8+D8</f>
        <v>831319622.05130005</v>
      </c>
      <c r="F8" s="66">
        <v>346452768.64000005</v>
      </c>
      <c r="G8" s="66">
        <v>500011624.94999993</v>
      </c>
      <c r="H8" s="67">
        <f t="shared" ref="H8:H36" si="1">F8+G8</f>
        <v>846464393.58999991</v>
      </c>
    </row>
    <row r="9" spans="1:8" ht="14.5" x14ac:dyDescent="0.35">
      <c r="A9" s="64">
        <v>1.2</v>
      </c>
      <c r="B9" s="68" t="s">
        <v>100</v>
      </c>
      <c r="C9" s="66">
        <v>2310956.66</v>
      </c>
      <c r="D9" s="66">
        <v>1778246431.1389</v>
      </c>
      <c r="E9" s="67">
        <f t="shared" si="0"/>
        <v>1780557387.7989001</v>
      </c>
      <c r="F9" s="66">
        <v>147170800.68000001</v>
      </c>
      <c r="G9" s="66">
        <v>2410056951.6599998</v>
      </c>
      <c r="H9" s="67">
        <f t="shared" si="1"/>
        <v>2557227752.3399997</v>
      </c>
    </row>
    <row r="10" spans="1:8" ht="14.5" x14ac:dyDescent="0.35">
      <c r="A10" s="64">
        <v>1.3</v>
      </c>
      <c r="B10" s="68" t="s">
        <v>101</v>
      </c>
      <c r="C10" s="66">
        <v>1143678.1316000002</v>
      </c>
      <c r="D10" s="66">
        <v>1206702821.8450999</v>
      </c>
      <c r="E10" s="67">
        <f t="shared" si="0"/>
        <v>1207846499.9766998</v>
      </c>
      <c r="F10" s="66">
        <v>16479309.960000001</v>
      </c>
      <c r="G10" s="66">
        <v>1950143045.3899999</v>
      </c>
      <c r="H10" s="67">
        <f t="shared" si="1"/>
        <v>1966622355.3499999</v>
      </c>
    </row>
    <row r="11" spans="1:8" ht="14.5" x14ac:dyDescent="0.35">
      <c r="A11" s="64">
        <v>2</v>
      </c>
      <c r="B11" s="69" t="s">
        <v>102</v>
      </c>
      <c r="C11" s="66">
        <v>125830350.13329999</v>
      </c>
      <c r="D11" s="66">
        <v>0</v>
      </c>
      <c r="E11" s="67">
        <f t="shared" si="0"/>
        <v>125830350.13329999</v>
      </c>
      <c r="F11" s="66">
        <v>74085140.280000001</v>
      </c>
      <c r="G11" s="66">
        <v>0</v>
      </c>
      <c r="H11" s="67">
        <f t="shared" si="1"/>
        <v>74085140.280000001</v>
      </c>
    </row>
    <row r="12" spans="1:8" ht="14.5" x14ac:dyDescent="0.35">
      <c r="A12" s="64">
        <v>2.1</v>
      </c>
      <c r="B12" s="70" t="s">
        <v>103</v>
      </c>
      <c r="C12" s="66">
        <v>125830350.13329999</v>
      </c>
      <c r="D12" s="66">
        <v>0</v>
      </c>
      <c r="E12" s="67">
        <f t="shared" si="0"/>
        <v>125830350.13329999</v>
      </c>
      <c r="F12" s="66">
        <v>74085140.280000001</v>
      </c>
      <c r="G12" s="66">
        <v>0</v>
      </c>
      <c r="H12" s="67">
        <f t="shared" si="1"/>
        <v>74085140.280000001</v>
      </c>
    </row>
    <row r="13" spans="1:8" ht="26.5" customHeight="1" x14ac:dyDescent="0.35">
      <c r="A13" s="64">
        <v>3</v>
      </c>
      <c r="B13" s="71" t="s">
        <v>104</v>
      </c>
      <c r="C13" s="66">
        <v>0</v>
      </c>
      <c r="D13" s="66">
        <v>0</v>
      </c>
      <c r="E13" s="67">
        <f t="shared" si="0"/>
        <v>0</v>
      </c>
      <c r="F13" s="66">
        <v>0</v>
      </c>
      <c r="G13" s="66">
        <v>0</v>
      </c>
      <c r="H13" s="67">
        <f t="shared" si="1"/>
        <v>0</v>
      </c>
    </row>
    <row r="14" spans="1:8" ht="26.5" customHeight="1" x14ac:dyDescent="0.35">
      <c r="A14" s="64">
        <v>4</v>
      </c>
      <c r="B14" s="72" t="s">
        <v>105</v>
      </c>
      <c r="C14" s="66">
        <v>0</v>
      </c>
      <c r="D14" s="66">
        <v>0</v>
      </c>
      <c r="E14" s="67">
        <f t="shared" si="0"/>
        <v>0</v>
      </c>
      <c r="F14" s="66">
        <v>0</v>
      </c>
      <c r="G14" s="66">
        <v>0</v>
      </c>
      <c r="H14" s="67">
        <f t="shared" si="1"/>
        <v>0</v>
      </c>
    </row>
    <row r="15" spans="1:8" ht="24.5" customHeight="1" x14ac:dyDescent="0.35">
      <c r="A15" s="64">
        <v>5</v>
      </c>
      <c r="B15" s="73" t="s">
        <v>106</v>
      </c>
      <c r="C15" s="74">
        <f>SUM(C16:C18)</f>
        <v>4832911881.302701</v>
      </c>
      <c r="D15" s="74">
        <f>SUM(D16:D18)</f>
        <v>593865030.4188</v>
      </c>
      <c r="E15" s="67">
        <f t="shared" si="0"/>
        <v>5426776911.7215014</v>
      </c>
      <c r="F15" s="74">
        <f>SUM(F16:F18)</f>
        <v>4543897781.9100008</v>
      </c>
      <c r="G15" s="74">
        <f>SUM(G16:G18)</f>
        <v>481261591.58999991</v>
      </c>
      <c r="H15" s="75">
        <f t="shared" si="1"/>
        <v>5025159373.500001</v>
      </c>
    </row>
    <row r="16" spans="1:8" ht="14.5" x14ac:dyDescent="0.35">
      <c r="A16" s="64">
        <v>5.0999999999999996</v>
      </c>
      <c r="B16" s="76" t="s">
        <v>107</v>
      </c>
      <c r="C16" s="66">
        <v>1213637.46</v>
      </c>
      <c r="D16" s="66">
        <v>0</v>
      </c>
      <c r="E16" s="67">
        <f t="shared" si="0"/>
        <v>1213637.46</v>
      </c>
      <c r="F16" s="66">
        <v>1155702.28</v>
      </c>
      <c r="G16" s="66">
        <v>0</v>
      </c>
      <c r="H16" s="67">
        <f t="shared" si="1"/>
        <v>1155702.28</v>
      </c>
    </row>
    <row r="17" spans="1:8" ht="14.5" x14ac:dyDescent="0.35">
      <c r="A17" s="64">
        <v>5.2</v>
      </c>
      <c r="B17" s="76" t="s">
        <v>108</v>
      </c>
      <c r="C17" s="66">
        <v>4831698243.842701</v>
      </c>
      <c r="D17" s="66">
        <v>593865030.4188</v>
      </c>
      <c r="E17" s="67">
        <f t="shared" si="0"/>
        <v>5425563274.2615013</v>
      </c>
      <c r="F17" s="66">
        <v>4542742079.6300011</v>
      </c>
      <c r="G17" s="66">
        <v>481261591.58999991</v>
      </c>
      <c r="H17" s="67">
        <f t="shared" si="1"/>
        <v>5024003671.2200012</v>
      </c>
    </row>
    <row r="18" spans="1:8" ht="14.5" x14ac:dyDescent="0.35">
      <c r="A18" s="64">
        <v>5.3</v>
      </c>
      <c r="B18" s="77" t="s">
        <v>109</v>
      </c>
      <c r="C18" s="66">
        <v>0</v>
      </c>
      <c r="D18" s="66">
        <v>0</v>
      </c>
      <c r="E18" s="67">
        <f t="shared" si="0"/>
        <v>0</v>
      </c>
      <c r="F18" s="66">
        <v>0</v>
      </c>
      <c r="G18" s="66">
        <v>0</v>
      </c>
      <c r="H18" s="67">
        <f t="shared" si="1"/>
        <v>0</v>
      </c>
    </row>
    <row r="19" spans="1:8" ht="14.5" x14ac:dyDescent="0.35">
      <c r="A19" s="64">
        <v>6</v>
      </c>
      <c r="B19" s="71" t="s">
        <v>110</v>
      </c>
      <c r="C19" s="66">
        <f>SUM(C20:C21)</f>
        <v>15671645040.828781</v>
      </c>
      <c r="D19" s="66">
        <f>SUM(D20:D21)</f>
        <v>12529125514.419407</v>
      </c>
      <c r="E19" s="67">
        <f t="shared" si="0"/>
        <v>28200770555.248188</v>
      </c>
      <c r="F19" s="66">
        <f>SUM(F20:F21)</f>
        <v>13494443065.589993</v>
      </c>
      <c r="G19" s="66">
        <f>SUM(G20:G21)</f>
        <v>11828130526.960001</v>
      </c>
      <c r="H19" s="67">
        <f t="shared" si="1"/>
        <v>25322573592.549995</v>
      </c>
    </row>
    <row r="20" spans="1:8" ht="14.5" x14ac:dyDescent="0.35">
      <c r="A20" s="64">
        <v>6.1</v>
      </c>
      <c r="B20" s="76" t="s">
        <v>108</v>
      </c>
      <c r="C20" s="66">
        <v>0</v>
      </c>
      <c r="D20" s="66">
        <v>0</v>
      </c>
      <c r="E20" s="67">
        <f t="shared" si="0"/>
        <v>0</v>
      </c>
      <c r="F20" s="66">
        <v>0</v>
      </c>
      <c r="G20" s="66">
        <v>0</v>
      </c>
      <c r="H20" s="67">
        <f t="shared" si="1"/>
        <v>0</v>
      </c>
    </row>
    <row r="21" spans="1:8" ht="14.5" x14ac:dyDescent="0.35">
      <c r="A21" s="64">
        <v>6.2</v>
      </c>
      <c r="B21" s="77" t="s">
        <v>109</v>
      </c>
      <c r="C21" s="66">
        <v>15671645040.828781</v>
      </c>
      <c r="D21" s="66">
        <v>12529125514.419407</v>
      </c>
      <c r="E21" s="67">
        <f t="shared" si="0"/>
        <v>28200770555.248188</v>
      </c>
      <c r="F21" s="66">
        <v>13494443065.589993</v>
      </c>
      <c r="G21" s="66">
        <v>11828130526.960001</v>
      </c>
      <c r="H21" s="67">
        <f t="shared" si="1"/>
        <v>25322573592.549995</v>
      </c>
    </row>
    <row r="22" spans="1:8" ht="14.5" x14ac:dyDescent="0.35">
      <c r="A22" s="64">
        <v>7</v>
      </c>
      <c r="B22" s="69" t="s">
        <v>111</v>
      </c>
      <c r="C22" s="66">
        <v>24022149.109999999</v>
      </c>
      <c r="D22" s="66">
        <v>0</v>
      </c>
      <c r="E22" s="67">
        <f t="shared" si="0"/>
        <v>24022149.109999999</v>
      </c>
      <c r="F22" s="66">
        <v>36365121.089999996</v>
      </c>
      <c r="G22" s="66">
        <v>0</v>
      </c>
      <c r="H22" s="67">
        <f t="shared" si="1"/>
        <v>36365121.089999996</v>
      </c>
    </row>
    <row r="23" spans="1:8" ht="14.5" x14ac:dyDescent="0.35">
      <c r="A23" s="64">
        <v>8</v>
      </c>
      <c r="B23" s="78" t="s">
        <v>112</v>
      </c>
      <c r="C23" s="66">
        <v>0</v>
      </c>
      <c r="D23" s="66">
        <v>0</v>
      </c>
      <c r="E23" s="67">
        <f t="shared" si="0"/>
        <v>0</v>
      </c>
      <c r="F23" s="66">
        <v>0</v>
      </c>
      <c r="G23" s="66">
        <v>0</v>
      </c>
      <c r="H23" s="67">
        <f t="shared" si="1"/>
        <v>0</v>
      </c>
    </row>
    <row r="24" spans="1:8" ht="14.5" x14ac:dyDescent="0.35">
      <c r="A24" s="64">
        <v>9</v>
      </c>
      <c r="B24" s="72" t="s">
        <v>113</v>
      </c>
      <c r="C24" s="66">
        <f>SUM(C25:C26)</f>
        <v>787841925.05229998</v>
      </c>
      <c r="D24" s="66">
        <f>SUM(D25:D26)</f>
        <v>0</v>
      </c>
      <c r="E24" s="67">
        <f t="shared" si="0"/>
        <v>787841925.05229998</v>
      </c>
      <c r="F24" s="66">
        <f>SUM(F25:F26)</f>
        <v>676844145.23000038</v>
      </c>
      <c r="G24" s="66">
        <f>SUM(G25:G26)</f>
        <v>0</v>
      </c>
      <c r="H24" s="67">
        <f t="shared" si="1"/>
        <v>676844145.23000038</v>
      </c>
    </row>
    <row r="25" spans="1:8" ht="14.5" x14ac:dyDescent="0.35">
      <c r="A25" s="64">
        <v>9.1</v>
      </c>
      <c r="B25" s="76" t="s">
        <v>114</v>
      </c>
      <c r="C25" s="79">
        <v>777533096.17229998</v>
      </c>
      <c r="D25" s="79">
        <v>0</v>
      </c>
      <c r="E25" s="67">
        <f t="shared" si="0"/>
        <v>777533096.17229998</v>
      </c>
      <c r="F25" s="66">
        <v>665301758.27000034</v>
      </c>
      <c r="G25" s="66">
        <v>0</v>
      </c>
      <c r="H25" s="67">
        <f t="shared" si="1"/>
        <v>665301758.27000034</v>
      </c>
    </row>
    <row r="26" spans="1:8" ht="14.5" x14ac:dyDescent="0.35">
      <c r="A26" s="64">
        <v>9.1999999999999993</v>
      </c>
      <c r="B26" s="76" t="s">
        <v>115</v>
      </c>
      <c r="C26" s="79">
        <v>10308828.879999999</v>
      </c>
      <c r="D26" s="79">
        <v>0</v>
      </c>
      <c r="E26" s="67">
        <f t="shared" si="0"/>
        <v>10308828.879999999</v>
      </c>
      <c r="F26" s="66">
        <v>11542386.959999999</v>
      </c>
      <c r="G26" s="66">
        <v>0</v>
      </c>
      <c r="H26" s="67">
        <f t="shared" si="1"/>
        <v>11542386.959999999</v>
      </c>
    </row>
    <row r="27" spans="1:8" ht="14.5" x14ac:dyDescent="0.35">
      <c r="A27" s="64">
        <v>10</v>
      </c>
      <c r="B27" s="72" t="s">
        <v>116</v>
      </c>
      <c r="C27" s="79">
        <v>472331178.76700008</v>
      </c>
      <c r="D27" s="79">
        <v>0</v>
      </c>
      <c r="E27" s="67">
        <f t="shared" si="0"/>
        <v>472331178.76700008</v>
      </c>
      <c r="F27" s="66">
        <v>403786899.44699997</v>
      </c>
      <c r="G27" s="66">
        <v>0</v>
      </c>
      <c r="H27" s="67">
        <f t="shared" si="1"/>
        <v>403786899.44699997</v>
      </c>
    </row>
    <row r="28" spans="1:8" ht="14.5" x14ac:dyDescent="0.35">
      <c r="A28" s="64">
        <v>10.1</v>
      </c>
      <c r="B28" s="76" t="s">
        <v>117</v>
      </c>
      <c r="C28" s="79">
        <v>27502089.174000002</v>
      </c>
      <c r="D28" s="79">
        <v>0</v>
      </c>
      <c r="E28" s="67">
        <f t="shared" si="0"/>
        <v>27502089.174000002</v>
      </c>
      <c r="F28" s="66">
        <v>27502089.174000002</v>
      </c>
      <c r="G28" s="66">
        <v>0</v>
      </c>
      <c r="H28" s="67">
        <f t="shared" si="1"/>
        <v>27502089.174000002</v>
      </c>
    </row>
    <row r="29" spans="1:8" ht="14.5" x14ac:dyDescent="0.35">
      <c r="A29" s="64">
        <v>10.199999999999999</v>
      </c>
      <c r="B29" s="76" t="s">
        <v>118</v>
      </c>
      <c r="C29" s="66">
        <v>444829089.59300005</v>
      </c>
      <c r="D29" s="66">
        <v>0</v>
      </c>
      <c r="E29" s="67">
        <f t="shared" si="0"/>
        <v>444829089.59300005</v>
      </c>
      <c r="F29" s="66">
        <v>376284810.27299994</v>
      </c>
      <c r="G29" s="66">
        <v>0</v>
      </c>
      <c r="H29" s="67">
        <f t="shared" si="1"/>
        <v>376284810.27299994</v>
      </c>
    </row>
    <row r="30" spans="1:8" ht="14.5" x14ac:dyDescent="0.35">
      <c r="A30" s="64">
        <v>11</v>
      </c>
      <c r="B30" s="72" t="s">
        <v>119</v>
      </c>
      <c r="C30" s="66">
        <f>SUM(C31:C32)</f>
        <v>-7.0000000009313224E-2</v>
      </c>
      <c r="D30" s="66">
        <f>SUM(D31:D32)</f>
        <v>0</v>
      </c>
      <c r="E30" s="67">
        <f t="shared" si="0"/>
        <v>-7.0000000009313224E-2</v>
      </c>
      <c r="F30" s="66">
        <f>SUM(F31:F32)</f>
        <v>-0.06</v>
      </c>
      <c r="G30" s="66">
        <f>SUM(G31:G32)</f>
        <v>0</v>
      </c>
      <c r="H30" s="67">
        <f t="shared" si="1"/>
        <v>-0.06</v>
      </c>
    </row>
    <row r="31" spans="1:8" ht="14.5" x14ac:dyDescent="0.35">
      <c r="A31" s="64">
        <v>11.1</v>
      </c>
      <c r="B31" s="76" t="s">
        <v>120</v>
      </c>
      <c r="C31" s="66">
        <v>-1.0000000009313226E-2</v>
      </c>
      <c r="D31" s="66">
        <v>0</v>
      </c>
      <c r="E31" s="67">
        <f t="shared" si="0"/>
        <v>-1.0000000009313226E-2</v>
      </c>
      <c r="F31" s="66">
        <v>0</v>
      </c>
      <c r="G31" s="66">
        <v>0</v>
      </c>
      <c r="H31" s="67">
        <f t="shared" si="1"/>
        <v>0</v>
      </c>
    </row>
    <row r="32" spans="1:8" ht="14.5" x14ac:dyDescent="0.35">
      <c r="A32" s="64">
        <v>11.2</v>
      </c>
      <c r="B32" s="76" t="s">
        <v>121</v>
      </c>
      <c r="C32" s="66">
        <v>-0.06</v>
      </c>
      <c r="D32" s="66">
        <v>0</v>
      </c>
      <c r="E32" s="67">
        <f t="shared" si="0"/>
        <v>-0.06</v>
      </c>
      <c r="F32" s="66">
        <v>-0.06</v>
      </c>
      <c r="G32" s="66">
        <v>0</v>
      </c>
      <c r="H32" s="67">
        <f t="shared" si="1"/>
        <v>-0.06</v>
      </c>
    </row>
    <row r="33" spans="1:8" ht="14.5" x14ac:dyDescent="0.35">
      <c r="A33" s="64">
        <v>13</v>
      </c>
      <c r="B33" s="72" t="s">
        <v>122</v>
      </c>
      <c r="C33" s="66">
        <v>704658105.61570001</v>
      </c>
      <c r="D33" s="66">
        <v>166473782.68249997</v>
      </c>
      <c r="E33" s="67">
        <f t="shared" si="0"/>
        <v>871131888.29820001</v>
      </c>
      <c r="F33" s="66">
        <v>620202011.26999974</v>
      </c>
      <c r="G33" s="66">
        <v>142937766.68999997</v>
      </c>
      <c r="H33" s="67">
        <f t="shared" si="1"/>
        <v>763139777.95999968</v>
      </c>
    </row>
    <row r="34" spans="1:8" ht="14.5" x14ac:dyDescent="0.35">
      <c r="A34" s="64">
        <v>13.1</v>
      </c>
      <c r="B34" s="80" t="s">
        <v>123</v>
      </c>
      <c r="C34" s="66">
        <v>455782216.78719997</v>
      </c>
      <c r="D34" s="66">
        <v>0</v>
      </c>
      <c r="E34" s="67">
        <f t="shared" si="0"/>
        <v>455782216.78719997</v>
      </c>
      <c r="F34" s="66">
        <v>366866733.64429992</v>
      </c>
      <c r="G34" s="66">
        <v>0</v>
      </c>
      <c r="H34" s="67">
        <f t="shared" si="1"/>
        <v>366866733.64429992</v>
      </c>
    </row>
    <row r="35" spans="1:8" ht="14.5" x14ac:dyDescent="0.35">
      <c r="A35" s="64">
        <v>13.2</v>
      </c>
      <c r="B35" s="80" t="s">
        <v>124</v>
      </c>
      <c r="C35" s="66">
        <v>0</v>
      </c>
      <c r="D35" s="66">
        <v>0</v>
      </c>
      <c r="E35" s="67">
        <f t="shared" si="0"/>
        <v>0</v>
      </c>
      <c r="F35" s="66">
        <v>0</v>
      </c>
      <c r="G35" s="66">
        <v>0</v>
      </c>
      <c r="H35" s="67">
        <f t="shared" si="1"/>
        <v>0</v>
      </c>
    </row>
    <row r="36" spans="1:8" ht="14.5" x14ac:dyDescent="0.35">
      <c r="A36" s="64">
        <v>14</v>
      </c>
      <c r="B36" s="81" t="s">
        <v>125</v>
      </c>
      <c r="C36" s="66">
        <f>SUM(C7,C11,C13,C14,C15,C19,C22,C23,C24,C27,C30,C33)</f>
        <v>22965384024.30138</v>
      </c>
      <c r="D36" s="66">
        <f>SUM(D7,D11,D13,D14,D15,D19,D22,D23,D24,D27,D30,D33)</f>
        <v>16763044443.786007</v>
      </c>
      <c r="E36" s="67">
        <f t="shared" si="0"/>
        <v>39728428468.087387</v>
      </c>
      <c r="F36" s="66">
        <f>SUM(F7,F11,F13,F14,F15,F19,F22,F23,F24,F27,F30,F33)</f>
        <v>20359727044.036991</v>
      </c>
      <c r="G36" s="66">
        <f>SUM(G7,G11,G13,G14,G15,G19,G22,G23,G24,G27,G30,G33)</f>
        <v>17312541507.240002</v>
      </c>
      <c r="H36" s="67">
        <f t="shared" si="1"/>
        <v>37672268551.276993</v>
      </c>
    </row>
    <row r="37" spans="1:8" ht="22.5" customHeight="1" x14ac:dyDescent="0.35">
      <c r="A37" s="64"/>
      <c r="B37" s="82" t="s">
        <v>126</v>
      </c>
      <c r="C37" s="650"/>
      <c r="D37" s="651"/>
      <c r="E37" s="651"/>
      <c r="F37" s="651"/>
      <c r="G37" s="651"/>
      <c r="H37" s="652"/>
    </row>
    <row r="38" spans="1:8" ht="14.5" x14ac:dyDescent="0.35">
      <c r="A38" s="64">
        <v>15</v>
      </c>
      <c r="B38" s="83" t="s">
        <v>127</v>
      </c>
      <c r="C38" s="66">
        <v>63907699.556200005</v>
      </c>
      <c r="D38" s="66">
        <v>0</v>
      </c>
      <c r="E38" s="67">
        <f>C38+D38</f>
        <v>63907699.556200005</v>
      </c>
      <c r="F38" s="66">
        <v>204428565.87</v>
      </c>
      <c r="G38" s="66">
        <v>0</v>
      </c>
      <c r="H38" s="67">
        <f>F38+G38</f>
        <v>204428565.87</v>
      </c>
    </row>
    <row r="39" spans="1:8" ht="14.5" x14ac:dyDescent="0.35">
      <c r="A39" s="64">
        <v>15.1</v>
      </c>
      <c r="B39" s="70" t="s">
        <v>103</v>
      </c>
      <c r="C39" s="66">
        <v>63907699.556200005</v>
      </c>
      <c r="D39" s="66">
        <v>0</v>
      </c>
      <c r="E39" s="67">
        <f t="shared" ref="E39:E53" si="2">C39+D39</f>
        <v>63907699.556200005</v>
      </c>
      <c r="F39" s="66">
        <v>204428565.87</v>
      </c>
      <c r="G39" s="66">
        <v>0</v>
      </c>
      <c r="H39" s="67">
        <f t="shared" ref="H39:H53" si="3">F39+G39</f>
        <v>204428565.87</v>
      </c>
    </row>
    <row r="40" spans="1:8" ht="24" customHeight="1" x14ac:dyDescent="0.35">
      <c r="A40" s="64">
        <v>16</v>
      </c>
      <c r="B40" s="69" t="s">
        <v>128</v>
      </c>
      <c r="C40" s="66">
        <v>0</v>
      </c>
      <c r="D40" s="66">
        <v>0</v>
      </c>
      <c r="E40" s="67">
        <f t="shared" si="2"/>
        <v>0</v>
      </c>
      <c r="F40" s="66">
        <v>0</v>
      </c>
      <c r="G40" s="66">
        <v>0</v>
      </c>
      <c r="H40" s="67">
        <f t="shared" si="3"/>
        <v>0</v>
      </c>
    </row>
    <row r="41" spans="1:8" ht="14.5" x14ac:dyDescent="0.35">
      <c r="A41" s="64">
        <v>17</v>
      </c>
      <c r="B41" s="69" t="s">
        <v>129</v>
      </c>
      <c r="C41" s="66">
        <f>SUM(C42:C45)</f>
        <v>16609612994.698805</v>
      </c>
      <c r="D41" s="66">
        <f>SUM(D42:D45)</f>
        <v>14696264828.6143</v>
      </c>
      <c r="E41" s="67">
        <f t="shared" si="2"/>
        <v>31305877823.313103</v>
      </c>
      <c r="F41" s="66">
        <f>SUM(F42:F45)</f>
        <v>15149925792.92</v>
      </c>
      <c r="G41" s="66">
        <f>SUM(G42:G45)</f>
        <v>13978540670.410004</v>
      </c>
      <c r="H41" s="67">
        <f t="shared" si="3"/>
        <v>29128466463.330002</v>
      </c>
    </row>
    <row r="42" spans="1:8" ht="14.5" x14ac:dyDescent="0.35">
      <c r="A42" s="64">
        <v>17.100000000000001</v>
      </c>
      <c r="B42" s="84" t="s">
        <v>130</v>
      </c>
      <c r="C42" s="66">
        <v>14038433386.348305</v>
      </c>
      <c r="D42" s="66">
        <v>12912106570.513102</v>
      </c>
      <c r="E42" s="67">
        <f t="shared" si="2"/>
        <v>26950539956.861404</v>
      </c>
      <c r="F42" s="66">
        <v>11173390548.099998</v>
      </c>
      <c r="G42" s="66">
        <v>12415873672.470003</v>
      </c>
      <c r="H42" s="67">
        <f t="shared" si="3"/>
        <v>23589264220.57</v>
      </c>
    </row>
    <row r="43" spans="1:8" ht="14.5" x14ac:dyDescent="0.35">
      <c r="A43" s="64">
        <v>17.2</v>
      </c>
      <c r="B43" s="68" t="s">
        <v>131</v>
      </c>
      <c r="C43" s="66">
        <v>2568649231.4404998</v>
      </c>
      <c r="D43" s="66">
        <v>1687905597.2530997</v>
      </c>
      <c r="E43" s="67">
        <f t="shared" si="2"/>
        <v>4256554828.6935997</v>
      </c>
      <c r="F43" s="66">
        <v>3974854136.2200003</v>
      </c>
      <c r="G43" s="66">
        <v>1490362285.9899998</v>
      </c>
      <c r="H43" s="67">
        <f t="shared" si="3"/>
        <v>5465216422.21</v>
      </c>
    </row>
    <row r="44" spans="1:8" ht="14.5" x14ac:dyDescent="0.35">
      <c r="A44" s="64">
        <v>17.3</v>
      </c>
      <c r="B44" s="84" t="s">
        <v>132</v>
      </c>
      <c r="C44" s="66">
        <v>0</v>
      </c>
      <c r="D44" s="66">
        <v>31844741.6043</v>
      </c>
      <c r="E44" s="67">
        <f t="shared" si="2"/>
        <v>31844741.6043</v>
      </c>
      <c r="F44" s="66">
        <v>0</v>
      </c>
      <c r="G44" s="66">
        <v>0</v>
      </c>
      <c r="H44" s="67">
        <f t="shared" si="3"/>
        <v>0</v>
      </c>
    </row>
    <row r="45" spans="1:8" ht="14.5" x14ac:dyDescent="0.35">
      <c r="A45" s="64">
        <v>17.399999999999999</v>
      </c>
      <c r="B45" s="84" t="s">
        <v>133</v>
      </c>
      <c r="C45" s="66">
        <v>2530376.91</v>
      </c>
      <c r="D45" s="66">
        <v>64407919.243799999</v>
      </c>
      <c r="E45" s="67">
        <f t="shared" si="2"/>
        <v>66938296.153799996</v>
      </c>
      <c r="F45" s="66">
        <v>1681108.5999999999</v>
      </c>
      <c r="G45" s="66">
        <v>72304711.950000003</v>
      </c>
      <c r="H45" s="67">
        <f t="shared" si="3"/>
        <v>73985820.549999997</v>
      </c>
    </row>
    <row r="46" spans="1:8" ht="14.5" x14ac:dyDescent="0.35">
      <c r="A46" s="64">
        <v>18</v>
      </c>
      <c r="B46" s="72" t="s">
        <v>134</v>
      </c>
      <c r="C46" s="66">
        <v>6817454.8125999998</v>
      </c>
      <c r="D46" s="66">
        <v>4060551.7250000001</v>
      </c>
      <c r="E46" s="67">
        <f t="shared" si="2"/>
        <v>10878006.537599999</v>
      </c>
      <c r="F46" s="66">
        <v>12013964.43</v>
      </c>
      <c r="G46" s="66">
        <v>4790774.5300000012</v>
      </c>
      <c r="H46" s="67">
        <f t="shared" si="3"/>
        <v>16804738.960000001</v>
      </c>
    </row>
    <row r="47" spans="1:8" ht="14.5" x14ac:dyDescent="0.35">
      <c r="A47" s="64">
        <v>19</v>
      </c>
      <c r="B47" s="72" t="s">
        <v>135</v>
      </c>
      <c r="C47" s="66">
        <f>SUM(C48:C49)</f>
        <v>86499141.999500006</v>
      </c>
      <c r="D47" s="66">
        <f>SUM(D48:D49)</f>
        <v>0</v>
      </c>
      <c r="E47" s="67">
        <f t="shared" si="2"/>
        <v>86499141.999500006</v>
      </c>
      <c r="F47" s="66">
        <f>SUM(F48:F49)</f>
        <v>72680726.859999999</v>
      </c>
      <c r="G47" s="66">
        <f>SUM(G48:G49)</f>
        <v>0</v>
      </c>
      <c r="H47" s="67">
        <f t="shared" si="3"/>
        <v>72680726.859999999</v>
      </c>
    </row>
    <row r="48" spans="1:8" ht="14.5" x14ac:dyDescent="0.35">
      <c r="A48" s="64">
        <v>19.100000000000001</v>
      </c>
      <c r="B48" s="85" t="s">
        <v>136</v>
      </c>
      <c r="C48" s="66">
        <v>44646108.656300001</v>
      </c>
      <c r="D48" s="66">
        <v>0</v>
      </c>
      <c r="E48" s="67">
        <f t="shared" si="2"/>
        <v>44646108.656300001</v>
      </c>
      <c r="F48" s="66">
        <v>20906317.18</v>
      </c>
      <c r="G48" s="66">
        <v>0</v>
      </c>
      <c r="H48" s="67">
        <f t="shared" si="3"/>
        <v>20906317.18</v>
      </c>
    </row>
    <row r="49" spans="1:8" ht="14.5" x14ac:dyDescent="0.35">
      <c r="A49" s="64">
        <v>19.2</v>
      </c>
      <c r="B49" s="86" t="s">
        <v>137</v>
      </c>
      <c r="C49" s="66">
        <v>41853033.343199998</v>
      </c>
      <c r="D49" s="66">
        <v>0</v>
      </c>
      <c r="E49" s="67">
        <f t="shared" si="2"/>
        <v>41853033.343199998</v>
      </c>
      <c r="F49" s="66">
        <v>51774409.68</v>
      </c>
      <c r="G49" s="66">
        <v>0</v>
      </c>
      <c r="H49" s="67">
        <f t="shared" si="3"/>
        <v>51774409.68</v>
      </c>
    </row>
    <row r="50" spans="1:8" ht="14.5" x14ac:dyDescent="0.35">
      <c r="A50" s="64">
        <v>20</v>
      </c>
      <c r="B50" s="87" t="s">
        <v>138</v>
      </c>
      <c r="C50" s="66">
        <v>0</v>
      </c>
      <c r="D50" s="66">
        <v>1858025566.5148001</v>
      </c>
      <c r="E50" s="67">
        <f t="shared" si="2"/>
        <v>1858025566.5148001</v>
      </c>
      <c r="F50" s="66">
        <v>0</v>
      </c>
      <c r="G50" s="66">
        <v>2153284299.0100002</v>
      </c>
      <c r="H50" s="67">
        <f t="shared" si="3"/>
        <v>2153284299.0100002</v>
      </c>
    </row>
    <row r="51" spans="1:8" ht="14.5" x14ac:dyDescent="0.35">
      <c r="A51" s="64">
        <v>21</v>
      </c>
      <c r="B51" s="78" t="s">
        <v>139</v>
      </c>
      <c r="C51" s="66">
        <v>342334583.73690003</v>
      </c>
      <c r="D51" s="66">
        <v>109040072.52380002</v>
      </c>
      <c r="E51" s="67">
        <f t="shared" si="2"/>
        <v>451374656.26070005</v>
      </c>
      <c r="F51" s="66">
        <v>625721105.26999998</v>
      </c>
      <c r="G51" s="66">
        <v>139535873.08000001</v>
      </c>
      <c r="H51" s="67">
        <f t="shared" si="3"/>
        <v>765256978.35000002</v>
      </c>
    </row>
    <row r="52" spans="1:8" ht="14.5" x14ac:dyDescent="0.35">
      <c r="A52" s="64">
        <v>21.1</v>
      </c>
      <c r="B52" s="68" t="s">
        <v>140</v>
      </c>
      <c r="C52" s="66">
        <v>206976701.24000001</v>
      </c>
      <c r="D52" s="66">
        <v>0</v>
      </c>
      <c r="E52" s="67">
        <f t="shared" si="2"/>
        <v>206976701.24000001</v>
      </c>
      <c r="F52" s="66">
        <v>490870292.33999997</v>
      </c>
      <c r="G52" s="66">
        <v>0</v>
      </c>
      <c r="H52" s="67">
        <f t="shared" si="3"/>
        <v>490870292.33999997</v>
      </c>
    </row>
    <row r="53" spans="1:8" ht="14.5" x14ac:dyDescent="0.35">
      <c r="A53" s="64">
        <v>22</v>
      </c>
      <c r="B53" s="88" t="s">
        <v>141</v>
      </c>
      <c r="C53" s="66">
        <f>SUM(C38,C40,C41,C46,C47,C50,C51)</f>
        <v>17109171874.804005</v>
      </c>
      <c r="D53" s="66">
        <f>SUM(D38,D40,D41,D46,D47,D50,D51)</f>
        <v>16667391019.377899</v>
      </c>
      <c r="E53" s="67">
        <f t="shared" si="2"/>
        <v>33776562894.181904</v>
      </c>
      <c r="F53" s="66">
        <f>SUM(F38,F40,F41,F46,F47,F50,F51)</f>
        <v>16064770155.350002</v>
      </c>
      <c r="G53" s="66">
        <f>SUM(G38,G40,G41,G46,G47,G50,G51)</f>
        <v>16276151617.030005</v>
      </c>
      <c r="H53" s="67">
        <f t="shared" si="3"/>
        <v>32340921772.380005</v>
      </c>
    </row>
    <row r="54" spans="1:8" ht="24" customHeight="1" x14ac:dyDescent="0.35">
      <c r="A54" s="64"/>
      <c r="B54" s="82" t="s">
        <v>142</v>
      </c>
      <c r="C54" s="650"/>
      <c r="D54" s="651"/>
      <c r="E54" s="651"/>
      <c r="F54" s="651"/>
      <c r="G54" s="651"/>
      <c r="H54" s="652"/>
    </row>
    <row r="55" spans="1:8" ht="14.5" x14ac:dyDescent="0.35">
      <c r="A55" s="64">
        <v>23</v>
      </c>
      <c r="B55" s="87" t="s">
        <v>143</v>
      </c>
      <c r="C55" s="66">
        <v>21015907.690000001</v>
      </c>
      <c r="D55" s="66">
        <v>0</v>
      </c>
      <c r="E55" s="67">
        <f>C55+D55</f>
        <v>21015907.690000001</v>
      </c>
      <c r="F55" s="66">
        <v>21015907.690000001</v>
      </c>
      <c r="G55" s="66">
        <v>0</v>
      </c>
      <c r="H55" s="67">
        <f>F55+G55</f>
        <v>21015907.690000001</v>
      </c>
    </row>
    <row r="56" spans="1:8" ht="14.5" x14ac:dyDescent="0.35">
      <c r="A56" s="64">
        <v>24</v>
      </c>
      <c r="B56" s="87" t="s">
        <v>144</v>
      </c>
      <c r="C56" s="66">
        <v>0</v>
      </c>
      <c r="D56" s="66">
        <v>0</v>
      </c>
      <c r="E56" s="67">
        <f t="shared" ref="E56:E69" si="4">C56+D56</f>
        <v>0</v>
      </c>
      <c r="F56" s="66">
        <v>0</v>
      </c>
      <c r="G56" s="66">
        <v>0</v>
      </c>
      <c r="H56" s="67">
        <f t="shared" ref="H56:H69" si="5">F56+G56</f>
        <v>0</v>
      </c>
    </row>
    <row r="57" spans="1:8" ht="14.5" x14ac:dyDescent="0.35">
      <c r="A57" s="64">
        <v>25</v>
      </c>
      <c r="B57" s="72" t="s">
        <v>145</v>
      </c>
      <c r="C57" s="66">
        <v>521190199.20999998</v>
      </c>
      <c r="D57" s="66">
        <v>0</v>
      </c>
      <c r="E57" s="67">
        <f t="shared" si="4"/>
        <v>521190199.20999998</v>
      </c>
      <c r="F57" s="66">
        <v>521190199.20999998</v>
      </c>
      <c r="G57" s="66">
        <v>0</v>
      </c>
      <c r="H57" s="67">
        <f t="shared" si="5"/>
        <v>521190199.20999998</v>
      </c>
    </row>
    <row r="58" spans="1:8" ht="14.5" x14ac:dyDescent="0.35">
      <c r="A58" s="64">
        <v>26</v>
      </c>
      <c r="B58" s="72" t="s">
        <v>146</v>
      </c>
      <c r="C58" s="66">
        <v>-100</v>
      </c>
      <c r="D58" s="66">
        <v>0</v>
      </c>
      <c r="E58" s="67">
        <f t="shared" si="4"/>
        <v>-100</v>
      </c>
      <c r="F58" s="66">
        <v>-100</v>
      </c>
      <c r="G58" s="66">
        <v>0</v>
      </c>
      <c r="H58" s="67">
        <f t="shared" si="5"/>
        <v>-100</v>
      </c>
    </row>
    <row r="59" spans="1:8" ht="14.5" x14ac:dyDescent="0.35">
      <c r="A59" s="64">
        <v>27</v>
      </c>
      <c r="B59" s="72" t="s">
        <v>147</v>
      </c>
      <c r="C59" s="66">
        <f>SUM(C60:C61)</f>
        <v>0</v>
      </c>
      <c r="D59" s="66">
        <f>SUM(D60:D61)</f>
        <v>0</v>
      </c>
      <c r="E59" s="67">
        <f t="shared" si="4"/>
        <v>0</v>
      </c>
      <c r="F59" s="66">
        <v>0</v>
      </c>
      <c r="G59" s="66">
        <v>0</v>
      </c>
      <c r="H59" s="67">
        <f t="shared" si="5"/>
        <v>0</v>
      </c>
    </row>
    <row r="60" spans="1:8" ht="14.5" x14ac:dyDescent="0.35">
      <c r="A60" s="64">
        <v>27.1</v>
      </c>
      <c r="B60" s="84" t="s">
        <v>148</v>
      </c>
      <c r="C60" s="66">
        <v>0</v>
      </c>
      <c r="D60" s="66">
        <v>0</v>
      </c>
      <c r="E60" s="67">
        <f t="shared" si="4"/>
        <v>0</v>
      </c>
      <c r="F60" s="66">
        <v>0</v>
      </c>
      <c r="G60" s="66">
        <v>0</v>
      </c>
      <c r="H60" s="67">
        <f t="shared" si="5"/>
        <v>0</v>
      </c>
    </row>
    <row r="61" spans="1:8" ht="14.5" x14ac:dyDescent="0.35">
      <c r="A61" s="64">
        <v>27.2</v>
      </c>
      <c r="B61" s="84" t="s">
        <v>149</v>
      </c>
      <c r="C61" s="66">
        <v>0</v>
      </c>
      <c r="D61" s="66">
        <v>0</v>
      </c>
      <c r="E61" s="67">
        <f t="shared" si="4"/>
        <v>0</v>
      </c>
      <c r="F61" s="66">
        <v>0</v>
      </c>
      <c r="G61" s="66">
        <v>0</v>
      </c>
      <c r="H61" s="67">
        <f t="shared" si="5"/>
        <v>0</v>
      </c>
    </row>
    <row r="62" spans="1:8" ht="14.5" x14ac:dyDescent="0.35">
      <c r="A62" s="64">
        <v>28</v>
      </c>
      <c r="B62" s="89" t="s">
        <v>150</v>
      </c>
      <c r="C62" s="66">
        <v>-80851110.006500006</v>
      </c>
      <c r="D62" s="66">
        <v>0</v>
      </c>
      <c r="E62" s="67">
        <f t="shared" si="4"/>
        <v>-80851110.006500006</v>
      </c>
      <c r="F62" s="66">
        <v>-83454574.709999993</v>
      </c>
      <c r="G62" s="66">
        <v>0</v>
      </c>
      <c r="H62" s="67">
        <f t="shared" si="5"/>
        <v>-83454574.709999993</v>
      </c>
    </row>
    <row r="63" spans="1:8" ht="14.5" x14ac:dyDescent="0.35">
      <c r="A63" s="64">
        <v>29</v>
      </c>
      <c r="B63" s="72" t="s">
        <v>151</v>
      </c>
      <c r="C63" s="66">
        <f>SUM(C64:C66)</f>
        <v>16532829.516600002</v>
      </c>
      <c r="D63" s="66">
        <f>SUM(D64:D66)</f>
        <v>0</v>
      </c>
      <c r="E63" s="67">
        <f t="shared" si="4"/>
        <v>16532829.516600002</v>
      </c>
      <c r="F63" s="66">
        <f>SUM(F64:F66)</f>
        <v>-22249810.391599998</v>
      </c>
      <c r="G63" s="66">
        <v>0</v>
      </c>
      <c r="H63" s="67">
        <f t="shared" si="5"/>
        <v>-22249810.391599998</v>
      </c>
    </row>
    <row r="64" spans="1:8" ht="14.5" x14ac:dyDescent="0.35">
      <c r="A64" s="64">
        <v>29.1</v>
      </c>
      <c r="B64" s="77" t="s">
        <v>152</v>
      </c>
      <c r="C64" s="66">
        <v>107811</v>
      </c>
      <c r="D64" s="66">
        <v>0</v>
      </c>
      <c r="E64" s="67">
        <f t="shared" si="4"/>
        <v>107811</v>
      </c>
      <c r="F64" s="66">
        <v>1863791</v>
      </c>
      <c r="G64" s="66">
        <v>0</v>
      </c>
      <c r="H64" s="67">
        <f t="shared" si="5"/>
        <v>1863791</v>
      </c>
    </row>
    <row r="65" spans="1:8" ht="25" customHeight="1" x14ac:dyDescent="0.35">
      <c r="A65" s="64">
        <v>29.2</v>
      </c>
      <c r="B65" s="85" t="s">
        <v>153</v>
      </c>
      <c r="C65" s="66">
        <v>485361.21</v>
      </c>
      <c r="D65" s="66">
        <v>0</v>
      </c>
      <c r="E65" s="67">
        <f t="shared" si="4"/>
        <v>485361.21</v>
      </c>
      <c r="F65" s="66">
        <v>433105.03</v>
      </c>
      <c r="G65" s="66">
        <v>0</v>
      </c>
      <c r="H65" s="67">
        <f t="shared" si="5"/>
        <v>433105.03</v>
      </c>
    </row>
    <row r="66" spans="1:8" ht="22.5" customHeight="1" x14ac:dyDescent="0.35">
      <c r="A66" s="64">
        <v>29.3</v>
      </c>
      <c r="B66" s="85" t="s">
        <v>154</v>
      </c>
      <c r="C66" s="66">
        <v>15939657.306600001</v>
      </c>
      <c r="D66" s="66">
        <v>0</v>
      </c>
      <c r="E66" s="67">
        <f t="shared" si="4"/>
        <v>15939657.306600001</v>
      </c>
      <c r="F66" s="66">
        <v>-24546706.421599999</v>
      </c>
      <c r="G66" s="66">
        <v>0</v>
      </c>
      <c r="H66" s="67">
        <f t="shared" si="5"/>
        <v>-24546706.421599999</v>
      </c>
    </row>
    <row r="67" spans="1:8" ht="14.5" x14ac:dyDescent="0.35">
      <c r="A67" s="64">
        <v>30</v>
      </c>
      <c r="B67" s="72" t="s">
        <v>155</v>
      </c>
      <c r="C67" s="66">
        <v>5473977834.6701994</v>
      </c>
      <c r="D67" s="66">
        <v>0</v>
      </c>
      <c r="E67" s="67">
        <f t="shared" si="4"/>
        <v>5473977834.6701994</v>
      </c>
      <c r="F67" s="66">
        <v>4894845127.8099995</v>
      </c>
      <c r="G67" s="66">
        <v>0</v>
      </c>
      <c r="H67" s="67">
        <f t="shared" si="5"/>
        <v>4894845127.8099995</v>
      </c>
    </row>
    <row r="68" spans="1:8" ht="14.5" x14ac:dyDescent="0.35">
      <c r="A68" s="64">
        <v>31</v>
      </c>
      <c r="B68" s="90" t="s">
        <v>156</v>
      </c>
      <c r="C68" s="66">
        <f>SUM(C55,C56,C57,C58,C59,C62,C63,C67)</f>
        <v>5951865561.0802994</v>
      </c>
      <c r="D68" s="66">
        <f>SUM(D55,D56,D57,D58,D59,D62,D63,D67)</f>
        <v>0</v>
      </c>
      <c r="E68" s="67">
        <f t="shared" si="4"/>
        <v>5951865561.0802994</v>
      </c>
      <c r="F68" s="66">
        <f>SUM(F55,F56,F57,F58,F59,F62,F63,F67)</f>
        <v>5331346749.6083994</v>
      </c>
      <c r="G68" s="66">
        <v>0</v>
      </c>
      <c r="H68" s="67">
        <f t="shared" si="5"/>
        <v>5331346749.6083994</v>
      </c>
    </row>
    <row r="69" spans="1:8" ht="14.5" x14ac:dyDescent="0.35">
      <c r="A69" s="64">
        <v>32</v>
      </c>
      <c r="B69" s="81" t="s">
        <v>157</v>
      </c>
      <c r="C69" s="66">
        <f>SUM(C53,C68)</f>
        <v>23061037435.884304</v>
      </c>
      <c r="D69" s="66">
        <f>SUM(D53,D68)</f>
        <v>16667391019.377899</v>
      </c>
      <c r="E69" s="67">
        <f t="shared" si="4"/>
        <v>39728428455.262207</v>
      </c>
      <c r="F69" s="66">
        <f>SUM(F53,F68)</f>
        <v>21396116904.958401</v>
      </c>
      <c r="G69" s="66">
        <f>SUM(G53,G68)</f>
        <v>16276151617.030005</v>
      </c>
      <c r="H69" s="67">
        <f t="shared" si="5"/>
        <v>37672268521.988403</v>
      </c>
    </row>
  </sheetData>
  <mergeCells count="7">
    <mergeCell ref="C54:H54"/>
    <mergeCell ref="A4:A6"/>
    <mergeCell ref="B4:B5"/>
    <mergeCell ref="C4:E4"/>
    <mergeCell ref="F4:H4"/>
    <mergeCell ref="C6:H6"/>
    <mergeCell ref="C37:H37"/>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DEB30-4B04-4BE6-B7D6-D4925FB86C17}">
  <sheetPr codeName="Sheet31">
    <tabColor theme="0" tint="-4.9989318521683403E-2"/>
  </sheetPr>
  <dimension ref="A1:L35"/>
  <sheetViews>
    <sheetView showGridLines="0" zoomScale="80" zoomScaleNormal="80" workbookViewId="0">
      <selection activeCell="B4" sqref="B4"/>
    </sheetView>
  </sheetViews>
  <sheetFormatPr defaultColWidth="9.1796875" defaultRowHeight="12" x14ac:dyDescent="0.3"/>
  <cols>
    <col min="1" max="1" width="11.81640625" style="531" bestFit="1" customWidth="1"/>
    <col min="2" max="2" width="93.453125" style="531" customWidth="1"/>
    <col min="3" max="3" width="14.6328125" style="531" customWidth="1"/>
    <col min="4" max="5" width="16.08984375" style="531" customWidth="1"/>
    <col min="6" max="6" width="16.08984375" style="571" customWidth="1"/>
    <col min="7" max="7" width="25.1796875" style="571" customWidth="1"/>
    <col min="8" max="8" width="16.08984375" style="531" customWidth="1"/>
    <col min="9" max="11" width="16.08984375" style="571" customWidth="1"/>
    <col min="12" max="12" width="26.1796875" style="571" customWidth="1"/>
    <col min="13" max="16384" width="9.1796875" style="531"/>
  </cols>
  <sheetData>
    <row r="1" spans="1:12" ht="13" x14ac:dyDescent="0.3">
      <c r="A1" s="515" t="s">
        <v>46</v>
      </c>
      <c r="B1" s="516" t="str">
        <f>'Info '!C2</f>
        <v>JSC TBC Bank</v>
      </c>
      <c r="F1" s="531"/>
      <c r="G1" s="531"/>
      <c r="I1" s="531"/>
      <c r="J1" s="531"/>
      <c r="K1" s="531"/>
      <c r="L1" s="531"/>
    </row>
    <row r="2" spans="1:12" x14ac:dyDescent="0.3">
      <c r="A2" s="515" t="s">
        <v>47</v>
      </c>
      <c r="B2" s="518">
        <f>'1. key ratios '!B2</f>
        <v>46203</v>
      </c>
      <c r="F2" s="531"/>
      <c r="G2" s="531"/>
      <c r="I2" s="531"/>
      <c r="J2" s="531"/>
      <c r="K2" s="531"/>
      <c r="L2" s="531"/>
    </row>
    <row r="3" spans="1:12" x14ac:dyDescent="0.3">
      <c r="A3" s="519" t="s">
        <v>729</v>
      </c>
      <c r="F3" s="531"/>
      <c r="G3" s="531"/>
      <c r="I3" s="531"/>
      <c r="J3" s="531"/>
      <c r="K3" s="531"/>
      <c r="L3" s="531"/>
    </row>
    <row r="4" spans="1:12" x14ac:dyDescent="0.3">
      <c r="F4" s="531"/>
      <c r="G4" s="531"/>
      <c r="I4" s="531"/>
      <c r="J4" s="531"/>
      <c r="K4" s="531"/>
      <c r="L4" s="531"/>
    </row>
    <row r="5" spans="1:12" ht="37.5" customHeight="1" x14ac:dyDescent="0.3">
      <c r="A5" s="712" t="s">
        <v>730</v>
      </c>
      <c r="B5" s="713"/>
      <c r="C5" s="761" t="s">
        <v>731</v>
      </c>
      <c r="D5" s="762"/>
      <c r="E5" s="762"/>
      <c r="F5" s="762"/>
      <c r="G5" s="762"/>
      <c r="H5" s="761" t="s">
        <v>617</v>
      </c>
      <c r="I5" s="763"/>
      <c r="J5" s="763"/>
      <c r="K5" s="763"/>
      <c r="L5" s="764"/>
    </row>
    <row r="6" spans="1:12" ht="39.5" customHeight="1" x14ac:dyDescent="0.3">
      <c r="A6" s="716"/>
      <c r="B6" s="717"/>
      <c r="C6" s="623"/>
      <c r="D6" s="535" t="s">
        <v>685</v>
      </c>
      <c r="E6" s="535" t="s">
        <v>686</v>
      </c>
      <c r="F6" s="535" t="s">
        <v>687</v>
      </c>
      <c r="G6" s="535" t="s">
        <v>688</v>
      </c>
      <c r="H6" s="536"/>
      <c r="I6" s="535" t="s">
        <v>685</v>
      </c>
      <c r="J6" s="535" t="s">
        <v>686</v>
      </c>
      <c r="K6" s="535" t="s">
        <v>687</v>
      </c>
      <c r="L6" s="535" t="s">
        <v>688</v>
      </c>
    </row>
    <row r="7" spans="1:12" x14ac:dyDescent="0.3">
      <c r="A7" s="552">
        <v>1</v>
      </c>
      <c r="B7" s="553" t="s">
        <v>627</v>
      </c>
      <c r="C7" s="624">
        <v>225344909.91719198</v>
      </c>
      <c r="D7" s="538">
        <v>212895018.88832739</v>
      </c>
      <c r="E7" s="538">
        <v>9922761.2546295561</v>
      </c>
      <c r="F7" s="550">
        <v>2527129.7742350479</v>
      </c>
      <c r="G7" s="550">
        <v>0</v>
      </c>
      <c r="H7" s="538">
        <v>3753122.5065000001</v>
      </c>
      <c r="I7" s="550">
        <v>902156.46720000007</v>
      </c>
      <c r="J7" s="550">
        <v>1257609.5970000001</v>
      </c>
      <c r="K7" s="550">
        <v>1593356.4423</v>
      </c>
      <c r="L7" s="550">
        <v>0</v>
      </c>
    </row>
    <row r="8" spans="1:12" x14ac:dyDescent="0.3">
      <c r="A8" s="552">
        <v>2</v>
      </c>
      <c r="B8" s="553" t="s">
        <v>628</v>
      </c>
      <c r="C8" s="624">
        <v>960407992.28872037</v>
      </c>
      <c r="D8" s="538">
        <v>953724890.58507884</v>
      </c>
      <c r="E8" s="538">
        <v>4547298.6602291884</v>
      </c>
      <c r="F8" s="550">
        <v>2135803.0434123799</v>
      </c>
      <c r="G8" s="550">
        <v>0</v>
      </c>
      <c r="H8" s="538">
        <v>1964854.7019</v>
      </c>
      <c r="I8" s="550">
        <v>853059.07520000008</v>
      </c>
      <c r="J8" s="550">
        <v>397004.62330000004</v>
      </c>
      <c r="K8" s="550">
        <v>714791.00339999981</v>
      </c>
      <c r="L8" s="550">
        <v>0</v>
      </c>
    </row>
    <row r="9" spans="1:12" x14ac:dyDescent="0.3">
      <c r="A9" s="552">
        <v>3</v>
      </c>
      <c r="B9" s="553" t="s">
        <v>629</v>
      </c>
      <c r="C9" s="624">
        <v>219714470.40476239</v>
      </c>
      <c r="D9" s="538">
        <v>219224180.80918881</v>
      </c>
      <c r="E9" s="538">
        <v>309878.74374479998</v>
      </c>
      <c r="F9" s="549">
        <v>180410.85182878998</v>
      </c>
      <c r="G9" s="549">
        <v>0</v>
      </c>
      <c r="H9" s="538">
        <v>830950.43110000005</v>
      </c>
      <c r="I9" s="549">
        <v>668928.40350000001</v>
      </c>
      <c r="J9" s="549">
        <v>61114.4571</v>
      </c>
      <c r="K9" s="549">
        <v>100907.57049999999</v>
      </c>
      <c r="L9" s="549">
        <v>0</v>
      </c>
    </row>
    <row r="10" spans="1:12" x14ac:dyDescent="0.3">
      <c r="A10" s="552">
        <v>4</v>
      </c>
      <c r="B10" s="553" t="s">
        <v>630</v>
      </c>
      <c r="C10" s="624">
        <v>2195954709.6353621</v>
      </c>
      <c r="D10" s="538">
        <v>2021396066.1675186</v>
      </c>
      <c r="E10" s="538">
        <v>108012300.62476517</v>
      </c>
      <c r="F10" s="549">
        <v>66546342.843078293</v>
      </c>
      <c r="G10" s="549">
        <v>0</v>
      </c>
      <c r="H10" s="538">
        <v>29863752.583799999</v>
      </c>
      <c r="I10" s="549">
        <v>3013261.5536999991</v>
      </c>
      <c r="J10" s="549">
        <v>94876.882199999993</v>
      </c>
      <c r="K10" s="549">
        <v>26755614.1479</v>
      </c>
      <c r="L10" s="549">
        <v>0</v>
      </c>
    </row>
    <row r="11" spans="1:12" x14ac:dyDescent="0.3">
      <c r="A11" s="552">
        <v>5</v>
      </c>
      <c r="B11" s="553" t="s">
        <v>631</v>
      </c>
      <c r="C11" s="624">
        <v>1587468379.3826427</v>
      </c>
      <c r="D11" s="538">
        <v>1449199073.2928116</v>
      </c>
      <c r="E11" s="538">
        <v>112415150.53163876</v>
      </c>
      <c r="F11" s="549">
        <v>25854155.558192257</v>
      </c>
      <c r="G11" s="549">
        <v>0</v>
      </c>
      <c r="H11" s="538">
        <v>4515347.0013999995</v>
      </c>
      <c r="I11" s="549">
        <v>2039030.6249999998</v>
      </c>
      <c r="J11" s="549">
        <v>251290.19599999997</v>
      </c>
      <c r="K11" s="549">
        <v>2225026.1804</v>
      </c>
      <c r="L11" s="549">
        <v>0</v>
      </c>
    </row>
    <row r="12" spans="1:12" x14ac:dyDescent="0.3">
      <c r="A12" s="552">
        <v>6</v>
      </c>
      <c r="B12" s="553" t="s">
        <v>632</v>
      </c>
      <c r="C12" s="624">
        <v>618300741.25042462</v>
      </c>
      <c r="D12" s="538">
        <v>542940588.79887116</v>
      </c>
      <c r="E12" s="538">
        <v>30605056.690897331</v>
      </c>
      <c r="F12" s="549">
        <v>44755095.760656163</v>
      </c>
      <c r="G12" s="549">
        <v>0</v>
      </c>
      <c r="H12" s="538">
        <v>23953868.871399999</v>
      </c>
      <c r="I12" s="549">
        <v>2122753.6120000002</v>
      </c>
      <c r="J12" s="549">
        <v>2695910.1129999999</v>
      </c>
      <c r="K12" s="549">
        <v>19135205.146400001</v>
      </c>
      <c r="L12" s="549">
        <v>0</v>
      </c>
    </row>
    <row r="13" spans="1:12" x14ac:dyDescent="0.3">
      <c r="A13" s="552">
        <v>7</v>
      </c>
      <c r="B13" s="553" t="s">
        <v>633</v>
      </c>
      <c r="C13" s="624">
        <v>748568402.39181924</v>
      </c>
      <c r="D13" s="538">
        <v>618563469.90898156</v>
      </c>
      <c r="E13" s="538">
        <v>16394153.351903679</v>
      </c>
      <c r="F13" s="549">
        <v>113610779.13093397</v>
      </c>
      <c r="G13" s="549">
        <v>0</v>
      </c>
      <c r="H13" s="538">
        <v>23022001.163699999</v>
      </c>
      <c r="I13" s="549">
        <v>1648243.2803</v>
      </c>
      <c r="J13" s="549">
        <v>936643.22200000007</v>
      </c>
      <c r="K13" s="549">
        <v>20437114.661399998</v>
      </c>
      <c r="L13" s="549">
        <v>0</v>
      </c>
    </row>
    <row r="14" spans="1:12" x14ac:dyDescent="0.3">
      <c r="A14" s="552">
        <v>8</v>
      </c>
      <c r="B14" s="553" t="s">
        <v>634</v>
      </c>
      <c r="C14" s="624">
        <v>1712734608.989114</v>
      </c>
      <c r="D14" s="538">
        <v>1595511346.6344287</v>
      </c>
      <c r="E14" s="538">
        <v>103714920.61478202</v>
      </c>
      <c r="F14" s="549">
        <v>13247697.806493504</v>
      </c>
      <c r="G14" s="549">
        <v>260643.93340979001</v>
      </c>
      <c r="H14" s="538">
        <v>13728317.141399998</v>
      </c>
      <c r="I14" s="549">
        <v>4794068.7939000009</v>
      </c>
      <c r="J14" s="549">
        <v>1836451.9462000004</v>
      </c>
      <c r="K14" s="549">
        <v>6837152.4678999977</v>
      </c>
      <c r="L14" s="549">
        <v>260643.93340000001</v>
      </c>
    </row>
    <row r="15" spans="1:12" x14ac:dyDescent="0.3">
      <c r="A15" s="552">
        <v>9</v>
      </c>
      <c r="B15" s="553" t="s">
        <v>635</v>
      </c>
      <c r="C15" s="624">
        <v>608571998.3378911</v>
      </c>
      <c r="D15" s="538">
        <v>504047671.12426353</v>
      </c>
      <c r="E15" s="538">
        <v>92056622.685125455</v>
      </c>
      <c r="F15" s="549">
        <v>12467704.528502164</v>
      </c>
      <c r="G15" s="549">
        <v>0</v>
      </c>
      <c r="H15" s="538">
        <v>2975889.5584000014</v>
      </c>
      <c r="I15" s="549">
        <v>1538579.728700001</v>
      </c>
      <c r="J15" s="549">
        <v>360178.8268000001</v>
      </c>
      <c r="K15" s="549">
        <v>1077131.0029000002</v>
      </c>
      <c r="L15" s="549">
        <v>0</v>
      </c>
    </row>
    <row r="16" spans="1:12" x14ac:dyDescent="0.3">
      <c r="A16" s="552">
        <v>10</v>
      </c>
      <c r="B16" s="553" t="s">
        <v>636</v>
      </c>
      <c r="C16" s="624">
        <v>501963880.37714463</v>
      </c>
      <c r="D16" s="538">
        <v>489730325.56166774</v>
      </c>
      <c r="E16" s="538">
        <v>9690171.4413446076</v>
      </c>
      <c r="F16" s="549">
        <v>2543383.3741322686</v>
      </c>
      <c r="G16" s="549">
        <v>0</v>
      </c>
      <c r="H16" s="538">
        <v>4075344.6614000015</v>
      </c>
      <c r="I16" s="549">
        <v>2182657.059700001</v>
      </c>
      <c r="J16" s="549">
        <v>409382.16000000015</v>
      </c>
      <c r="K16" s="549">
        <v>1483305.4417000003</v>
      </c>
      <c r="L16" s="549">
        <v>0</v>
      </c>
    </row>
    <row r="17" spans="1:12" x14ac:dyDescent="0.3">
      <c r="A17" s="552">
        <v>11</v>
      </c>
      <c r="B17" s="553" t="s">
        <v>637</v>
      </c>
      <c r="C17" s="624">
        <v>281980830.6958313</v>
      </c>
      <c r="D17" s="538">
        <v>265068454.65091816</v>
      </c>
      <c r="E17" s="538">
        <v>13608924.631097119</v>
      </c>
      <c r="F17" s="549">
        <v>3303451.413816025</v>
      </c>
      <c r="G17" s="549">
        <v>0</v>
      </c>
      <c r="H17" s="538">
        <v>3458945.2382000005</v>
      </c>
      <c r="I17" s="549">
        <v>1116590.9364000002</v>
      </c>
      <c r="J17" s="549">
        <v>929370.01900000009</v>
      </c>
      <c r="K17" s="549">
        <v>1412984.2828000002</v>
      </c>
      <c r="L17" s="549">
        <v>0</v>
      </c>
    </row>
    <row r="18" spans="1:12" x14ac:dyDescent="0.3">
      <c r="A18" s="552">
        <v>12</v>
      </c>
      <c r="B18" s="553" t="s">
        <v>638</v>
      </c>
      <c r="C18" s="624">
        <v>1071597774.66232</v>
      </c>
      <c r="D18" s="538">
        <v>958156258.16049182</v>
      </c>
      <c r="E18" s="538">
        <v>65961799.114705183</v>
      </c>
      <c r="F18" s="549">
        <v>47479717.387123026</v>
      </c>
      <c r="G18" s="549">
        <v>0</v>
      </c>
      <c r="H18" s="538">
        <v>22085932.995899998</v>
      </c>
      <c r="I18" s="549">
        <v>3097418.6204999997</v>
      </c>
      <c r="J18" s="549">
        <v>2827481.7659</v>
      </c>
      <c r="K18" s="549">
        <v>16161032.6095</v>
      </c>
      <c r="L18" s="549">
        <v>0</v>
      </c>
    </row>
    <row r="19" spans="1:12" x14ac:dyDescent="0.3">
      <c r="A19" s="552">
        <v>13</v>
      </c>
      <c r="B19" s="553" t="s">
        <v>639</v>
      </c>
      <c r="C19" s="624">
        <v>475192955.87957066</v>
      </c>
      <c r="D19" s="538">
        <v>430440055.05144453</v>
      </c>
      <c r="E19" s="538">
        <v>30348297.235687967</v>
      </c>
      <c r="F19" s="549">
        <v>14404603.592438182</v>
      </c>
      <c r="G19" s="549">
        <v>0</v>
      </c>
      <c r="H19" s="538">
        <v>4728493.8007000014</v>
      </c>
      <c r="I19" s="549">
        <v>1399215.1339000002</v>
      </c>
      <c r="J19" s="549">
        <v>1379640.6046000007</v>
      </c>
      <c r="K19" s="549">
        <v>1949638.0622</v>
      </c>
      <c r="L19" s="549">
        <v>0</v>
      </c>
    </row>
    <row r="20" spans="1:12" x14ac:dyDescent="0.3">
      <c r="A20" s="552">
        <v>14</v>
      </c>
      <c r="B20" s="553" t="s">
        <v>640</v>
      </c>
      <c r="C20" s="624">
        <v>1167654454.5005076</v>
      </c>
      <c r="D20" s="538">
        <v>950873890.8779757</v>
      </c>
      <c r="E20" s="538">
        <v>162006713.67197892</v>
      </c>
      <c r="F20" s="549">
        <v>54773849.95055297</v>
      </c>
      <c r="G20" s="549">
        <v>0</v>
      </c>
      <c r="H20" s="538">
        <v>7119598.3575999998</v>
      </c>
      <c r="I20" s="549">
        <v>2407576.6951000001</v>
      </c>
      <c r="J20" s="549">
        <v>1620776.5374999999</v>
      </c>
      <c r="K20" s="549">
        <v>3091245.125</v>
      </c>
      <c r="L20" s="549">
        <v>0</v>
      </c>
    </row>
    <row r="21" spans="1:12" x14ac:dyDescent="0.3">
      <c r="A21" s="552">
        <v>15</v>
      </c>
      <c r="B21" s="553" t="s">
        <v>641</v>
      </c>
      <c r="C21" s="624">
        <v>419175091.70836425</v>
      </c>
      <c r="D21" s="538">
        <v>353083580.29485476</v>
      </c>
      <c r="E21" s="538">
        <v>37961128.702441573</v>
      </c>
      <c r="F21" s="549">
        <v>28130382.711067885</v>
      </c>
      <c r="G21" s="549">
        <v>0</v>
      </c>
      <c r="H21" s="538">
        <v>6449507.0630999999</v>
      </c>
      <c r="I21" s="549">
        <v>1500185.5408000001</v>
      </c>
      <c r="J21" s="549">
        <v>874497.69599999976</v>
      </c>
      <c r="K21" s="549">
        <v>4074823.8262999998</v>
      </c>
      <c r="L21" s="549">
        <v>0</v>
      </c>
    </row>
    <row r="22" spans="1:12" x14ac:dyDescent="0.3">
      <c r="A22" s="552">
        <v>16</v>
      </c>
      <c r="B22" s="553" t="s">
        <v>642</v>
      </c>
      <c r="C22" s="624">
        <v>233477219.98181385</v>
      </c>
      <c r="D22" s="538">
        <v>88425684.792870536</v>
      </c>
      <c r="E22" s="538">
        <v>99002191.116986513</v>
      </c>
      <c r="F22" s="549">
        <v>46049344.071956821</v>
      </c>
      <c r="G22" s="549">
        <v>0</v>
      </c>
      <c r="H22" s="538">
        <v>456750.13489999995</v>
      </c>
      <c r="I22" s="549">
        <v>98069.652399999992</v>
      </c>
      <c r="J22" s="549">
        <v>184624.28909999999</v>
      </c>
      <c r="K22" s="549">
        <v>174056.19339999999</v>
      </c>
      <c r="L22" s="549">
        <v>0</v>
      </c>
    </row>
    <row r="23" spans="1:12" x14ac:dyDescent="0.3">
      <c r="A23" s="552">
        <v>17</v>
      </c>
      <c r="B23" s="553" t="s">
        <v>643</v>
      </c>
      <c r="C23" s="624">
        <v>452002726.53278697</v>
      </c>
      <c r="D23" s="538">
        <v>446575593.9785161</v>
      </c>
      <c r="E23" s="538">
        <v>159911.52239173002</v>
      </c>
      <c r="F23" s="549">
        <v>5267221.0318791103</v>
      </c>
      <c r="G23" s="549">
        <v>0</v>
      </c>
      <c r="H23" s="538">
        <v>886728.51870000002</v>
      </c>
      <c r="I23" s="549">
        <v>658944.45110000006</v>
      </c>
      <c r="J23" s="549">
        <v>12354.1183</v>
      </c>
      <c r="K23" s="549">
        <v>215429.94930000001</v>
      </c>
      <c r="L23" s="549">
        <v>0</v>
      </c>
    </row>
    <row r="24" spans="1:12" x14ac:dyDescent="0.3">
      <c r="A24" s="552">
        <v>18</v>
      </c>
      <c r="B24" s="553" t="s">
        <v>644</v>
      </c>
      <c r="C24" s="624">
        <v>1192170427.1498821</v>
      </c>
      <c r="D24" s="538">
        <v>1163967368.5727069</v>
      </c>
      <c r="E24" s="538">
        <v>28064800.610017672</v>
      </c>
      <c r="F24" s="549">
        <v>138257.96715727</v>
      </c>
      <c r="G24" s="549">
        <v>0</v>
      </c>
      <c r="H24" s="538">
        <v>3288588.6217</v>
      </c>
      <c r="I24" s="549">
        <v>2810064.2472000001</v>
      </c>
      <c r="J24" s="549">
        <v>384387.54899999994</v>
      </c>
      <c r="K24" s="549">
        <v>94136.825500000006</v>
      </c>
      <c r="L24" s="549">
        <v>0</v>
      </c>
    </row>
    <row r="25" spans="1:12" x14ac:dyDescent="0.3">
      <c r="A25" s="552">
        <v>19</v>
      </c>
      <c r="B25" s="553" t="s">
        <v>645</v>
      </c>
      <c r="C25" s="624">
        <v>206395986.76084545</v>
      </c>
      <c r="D25" s="538">
        <v>203412872.4914391</v>
      </c>
      <c r="E25" s="538">
        <v>2530114.5038964278</v>
      </c>
      <c r="F25" s="549">
        <v>452999.76550992002</v>
      </c>
      <c r="G25" s="549">
        <v>0</v>
      </c>
      <c r="H25" s="538">
        <v>958844.4439999999</v>
      </c>
      <c r="I25" s="549">
        <v>378706.11729999993</v>
      </c>
      <c r="J25" s="549">
        <v>256473.46849999996</v>
      </c>
      <c r="K25" s="549">
        <v>323664.85820000002</v>
      </c>
      <c r="L25" s="549">
        <v>0</v>
      </c>
    </row>
    <row r="26" spans="1:12" x14ac:dyDescent="0.3">
      <c r="A26" s="552">
        <v>20</v>
      </c>
      <c r="B26" s="553" t="s">
        <v>646</v>
      </c>
      <c r="C26" s="624">
        <v>561507127.42440712</v>
      </c>
      <c r="D26" s="538">
        <v>449884748.03070116</v>
      </c>
      <c r="E26" s="538">
        <v>35490738.45687519</v>
      </c>
      <c r="F26" s="549">
        <v>76131640.936830744</v>
      </c>
      <c r="G26" s="549">
        <v>0</v>
      </c>
      <c r="H26" s="538">
        <v>10337283.3419</v>
      </c>
      <c r="I26" s="549">
        <v>945070.6244999998</v>
      </c>
      <c r="J26" s="549">
        <v>658337.06749999989</v>
      </c>
      <c r="K26" s="549">
        <v>8733875.6499000005</v>
      </c>
      <c r="L26" s="549">
        <v>0</v>
      </c>
    </row>
    <row r="27" spans="1:12" x14ac:dyDescent="0.3">
      <c r="A27" s="552">
        <v>21</v>
      </c>
      <c r="B27" s="553" t="s">
        <v>647</v>
      </c>
      <c r="C27" s="624">
        <v>96986814.432353184</v>
      </c>
      <c r="D27" s="538">
        <v>80144257.792222306</v>
      </c>
      <c r="E27" s="538">
        <v>4892012.77638782</v>
      </c>
      <c r="F27" s="549">
        <v>11950543.86374305</v>
      </c>
      <c r="G27" s="549">
        <v>0</v>
      </c>
      <c r="H27" s="538">
        <v>8860610.8607999999</v>
      </c>
      <c r="I27" s="549">
        <v>229080.76669999992</v>
      </c>
      <c r="J27" s="549">
        <v>194595.1881</v>
      </c>
      <c r="K27" s="549">
        <v>8436934.9059999995</v>
      </c>
      <c r="L27" s="549">
        <v>0</v>
      </c>
    </row>
    <row r="28" spans="1:12" x14ac:dyDescent="0.3">
      <c r="A28" s="552">
        <v>22</v>
      </c>
      <c r="B28" s="553" t="s">
        <v>648</v>
      </c>
      <c r="C28" s="624">
        <v>71505510.564519078</v>
      </c>
      <c r="D28" s="538">
        <v>55607476.582721993</v>
      </c>
      <c r="E28" s="538">
        <v>15733143.318724822</v>
      </c>
      <c r="F28" s="549">
        <v>164890.66307225998</v>
      </c>
      <c r="G28" s="549">
        <v>0</v>
      </c>
      <c r="H28" s="538">
        <v>321707.51789999998</v>
      </c>
      <c r="I28" s="549">
        <v>77066.319500000012</v>
      </c>
      <c r="J28" s="549">
        <v>174695.68479999999</v>
      </c>
      <c r="K28" s="549">
        <v>69945.513599999991</v>
      </c>
      <c r="L28" s="549">
        <v>0</v>
      </c>
    </row>
    <row r="29" spans="1:12" x14ac:dyDescent="0.3">
      <c r="A29" s="552">
        <v>23</v>
      </c>
      <c r="B29" s="553" t="s">
        <v>649</v>
      </c>
      <c r="C29" s="624">
        <v>5095460973.8047466</v>
      </c>
      <c r="D29" s="538">
        <v>4758198319.6656151</v>
      </c>
      <c r="E29" s="538">
        <v>275282837.90888292</v>
      </c>
      <c r="F29" s="549">
        <v>61979816.230248548</v>
      </c>
      <c r="G29" s="549">
        <v>0</v>
      </c>
      <c r="H29" s="538">
        <v>53702910.452600002</v>
      </c>
      <c r="I29" s="549">
        <v>16239943.919499993</v>
      </c>
      <c r="J29" s="549">
        <v>14584921.251299996</v>
      </c>
      <c r="K29" s="549">
        <v>22878045.281800013</v>
      </c>
      <c r="L29" s="549">
        <v>0</v>
      </c>
    </row>
    <row r="30" spans="1:12" x14ac:dyDescent="0.3">
      <c r="A30" s="552">
        <v>24</v>
      </c>
      <c r="B30" s="553" t="s">
        <v>650</v>
      </c>
      <c r="C30" s="624">
        <v>1377659262.6142159</v>
      </c>
      <c r="D30" s="538">
        <v>1266701209.7391531</v>
      </c>
      <c r="E30" s="538">
        <v>83256067.175594598</v>
      </c>
      <c r="F30" s="549">
        <v>27701985.699468181</v>
      </c>
      <c r="G30" s="549">
        <v>0</v>
      </c>
      <c r="H30" s="538">
        <v>21844506.410200004</v>
      </c>
      <c r="I30" s="549">
        <v>6287298.7353000026</v>
      </c>
      <c r="J30" s="549">
        <v>4516808.7042000005</v>
      </c>
      <c r="K30" s="549">
        <v>11040398.970699999</v>
      </c>
      <c r="L30" s="549">
        <v>0</v>
      </c>
    </row>
    <row r="31" spans="1:12" x14ac:dyDescent="0.3">
      <c r="A31" s="552">
        <v>25</v>
      </c>
      <c r="B31" s="553" t="s">
        <v>651</v>
      </c>
      <c r="C31" s="624">
        <v>6155582120.9033709</v>
      </c>
      <c r="D31" s="538">
        <v>5746018731.2221708</v>
      </c>
      <c r="E31" s="538">
        <v>312064542.08896953</v>
      </c>
      <c r="F31" s="549">
        <v>97498847.592230782</v>
      </c>
      <c r="G31" s="549">
        <v>0</v>
      </c>
      <c r="H31" s="538">
        <v>133151585.67419997</v>
      </c>
      <c r="I31" s="549">
        <v>38212674.440999992</v>
      </c>
      <c r="J31" s="549">
        <v>40615633.444700003</v>
      </c>
      <c r="K31" s="549">
        <v>54323277.788499989</v>
      </c>
      <c r="L31" s="549">
        <v>0</v>
      </c>
    </row>
    <row r="32" spans="1:12" x14ac:dyDescent="0.3">
      <c r="A32" s="552">
        <v>26</v>
      </c>
      <c r="B32" s="553" t="s">
        <v>652</v>
      </c>
      <c r="C32" s="624">
        <v>356793797.17828828</v>
      </c>
      <c r="D32" s="538">
        <v>337567155.62176985</v>
      </c>
      <c r="E32" s="538">
        <v>11229061.522618946</v>
      </c>
      <c r="F32" s="549">
        <v>7997580.0338994889</v>
      </c>
      <c r="G32" s="549">
        <v>0</v>
      </c>
      <c r="H32" s="538">
        <v>7067170.4674000004</v>
      </c>
      <c r="I32" s="549">
        <v>364868.02439999999</v>
      </c>
      <c r="J32" s="549">
        <v>636574.71900000004</v>
      </c>
      <c r="K32" s="549">
        <v>6065727.7240000004</v>
      </c>
      <c r="L32" s="549">
        <v>0</v>
      </c>
    </row>
    <row r="33" spans="1:12" x14ac:dyDescent="0.3">
      <c r="A33" s="552">
        <v>27</v>
      </c>
      <c r="B33" s="625" t="s">
        <v>401</v>
      </c>
      <c r="C33" s="626">
        <v>28594173167.768902</v>
      </c>
      <c r="D33" s="538">
        <v>26161358289.296715</v>
      </c>
      <c r="E33" s="538">
        <v>1665260598.9563177</v>
      </c>
      <c r="F33" s="549">
        <v>767293635.58245909</v>
      </c>
      <c r="G33" s="549">
        <v>260643.93340979001</v>
      </c>
      <c r="H33" s="627">
        <v>393402612.52079993</v>
      </c>
      <c r="I33" s="549">
        <v>95585512.824799985</v>
      </c>
      <c r="J33" s="549">
        <v>78151634.131099999</v>
      </c>
      <c r="K33" s="549">
        <v>219404821.63150001</v>
      </c>
      <c r="L33" s="549">
        <v>260643.93340000001</v>
      </c>
    </row>
    <row r="35" spans="1:12" x14ac:dyDescent="0.3">
      <c r="B35" s="628"/>
      <c r="C35" s="628"/>
    </row>
  </sheetData>
  <mergeCells count="3">
    <mergeCell ref="A5:B6"/>
    <mergeCell ref="C5:G5"/>
    <mergeCell ref="H5:L5"/>
  </mergeCells>
  <conditionalFormatting sqref="A5">
    <cfRule type="duplicateValues" dxfId="5" priority="1"/>
    <cfRule type="duplicateValues" dxfId="4" priority="2"/>
    <cfRule type="duplicateValues" dxfId="3"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001E9-7B6F-4146-9ADD-5628A271D37F}">
  <sheetPr codeName="Sheet32">
    <tabColor theme="0" tint="-4.9989318521683403E-2"/>
  </sheetPr>
  <dimension ref="A1:K13"/>
  <sheetViews>
    <sheetView showGridLines="0" zoomScale="80" zoomScaleNormal="80" workbookViewId="0">
      <selection activeCell="C4" sqref="C4"/>
    </sheetView>
  </sheetViews>
  <sheetFormatPr defaultColWidth="8.81640625" defaultRowHeight="12" x14ac:dyDescent="0.3"/>
  <cols>
    <col min="1" max="1" width="11.81640625" style="629" bestFit="1" customWidth="1"/>
    <col min="2" max="2" width="68.81640625" style="629" customWidth="1"/>
    <col min="3" max="11" width="28.1796875" style="629" customWidth="1"/>
    <col min="12" max="16384" width="8.81640625" style="629"/>
  </cols>
  <sheetData>
    <row r="1" spans="1:11" s="531" customFormat="1" ht="13" x14ac:dyDescent="0.3">
      <c r="A1" s="515" t="s">
        <v>46</v>
      </c>
      <c r="B1" s="516" t="str">
        <f>'Info '!C2</f>
        <v>JSC TBC Bank</v>
      </c>
    </row>
    <row r="2" spans="1:11" s="531" customFormat="1" x14ac:dyDescent="0.3">
      <c r="A2" s="515" t="s">
        <v>47</v>
      </c>
      <c r="B2" s="518">
        <f>'1. key ratios '!B2</f>
        <v>46203</v>
      </c>
    </row>
    <row r="3" spans="1:11" s="531" customFormat="1" x14ac:dyDescent="0.3">
      <c r="A3" s="519" t="s">
        <v>732</v>
      </c>
    </row>
    <row r="4" spans="1:11" x14ac:dyDescent="0.3">
      <c r="C4" s="630" t="s">
        <v>733</v>
      </c>
      <c r="D4" s="630" t="s">
        <v>734</v>
      </c>
      <c r="E4" s="630" t="s">
        <v>735</v>
      </c>
      <c r="F4" s="630" t="s">
        <v>736</v>
      </c>
      <c r="G4" s="630" t="s">
        <v>737</v>
      </c>
      <c r="H4" s="630" t="s">
        <v>738</v>
      </c>
      <c r="I4" s="630" t="s">
        <v>739</v>
      </c>
      <c r="J4" s="630" t="s">
        <v>740</v>
      </c>
      <c r="K4" s="630" t="s">
        <v>741</v>
      </c>
    </row>
    <row r="5" spans="1:11" ht="104" customHeight="1" x14ac:dyDescent="0.3">
      <c r="A5" s="765" t="s">
        <v>742</v>
      </c>
      <c r="B5" s="766"/>
      <c r="C5" s="631" t="s">
        <v>743</v>
      </c>
      <c r="D5" s="631" t="s">
        <v>744</v>
      </c>
      <c r="E5" s="631" t="s">
        <v>745</v>
      </c>
      <c r="F5" s="631" t="s">
        <v>746</v>
      </c>
      <c r="G5" s="631" t="s">
        <v>747</v>
      </c>
      <c r="H5" s="631" t="s">
        <v>748</v>
      </c>
      <c r="I5" s="631" t="s">
        <v>749</v>
      </c>
      <c r="J5" s="631" t="s">
        <v>750</v>
      </c>
      <c r="K5" s="631" t="s">
        <v>751</v>
      </c>
    </row>
    <row r="6" spans="1:11" x14ac:dyDescent="0.3">
      <c r="A6" s="552">
        <v>1</v>
      </c>
      <c r="B6" s="552" t="s">
        <v>655</v>
      </c>
      <c r="C6" s="538">
        <v>475535531.8911224</v>
      </c>
      <c r="D6" s="538">
        <v>238280763.6495932</v>
      </c>
      <c r="E6" s="538">
        <v>107625596.88852084</v>
      </c>
      <c r="F6" s="538">
        <v>215203576.98809701</v>
      </c>
      <c r="G6" s="538">
        <v>19494285197.268013</v>
      </c>
      <c r="H6" s="538">
        <v>1058033279.9193107</v>
      </c>
      <c r="I6" s="538">
        <v>1100469014.7913892</v>
      </c>
      <c r="J6" s="538">
        <v>1137646563.1153183</v>
      </c>
      <c r="K6" s="538">
        <v>4767093643.2574921</v>
      </c>
    </row>
    <row r="7" spans="1:11" x14ac:dyDescent="0.3">
      <c r="A7" s="552">
        <v>2</v>
      </c>
      <c r="B7" s="552" t="s">
        <v>656</v>
      </c>
      <c r="C7" s="538">
        <v>0</v>
      </c>
      <c r="D7" s="538">
        <v>0</v>
      </c>
      <c r="E7" s="538">
        <v>0</v>
      </c>
      <c r="F7" s="538">
        <v>0</v>
      </c>
      <c r="G7" s="538">
        <v>0</v>
      </c>
      <c r="H7" s="538">
        <v>0</v>
      </c>
      <c r="I7" s="538">
        <v>50248834.879000001</v>
      </c>
      <c r="J7" s="538">
        <v>0</v>
      </c>
      <c r="K7" s="538">
        <v>134112969.86014101</v>
      </c>
    </row>
    <row r="8" spans="1:11" x14ac:dyDescent="0.3">
      <c r="A8" s="552">
        <v>3</v>
      </c>
      <c r="B8" s="552" t="s">
        <v>752</v>
      </c>
      <c r="C8" s="538">
        <v>235566465.18207896</v>
      </c>
      <c r="D8" s="538">
        <v>4004673.6060000001</v>
      </c>
      <c r="E8" s="538">
        <v>353145841.55951202</v>
      </c>
      <c r="F8" s="538">
        <v>0</v>
      </c>
      <c r="G8" s="538">
        <v>1048012221.2437528</v>
      </c>
      <c r="H8" s="538">
        <v>474401491.17004108</v>
      </c>
      <c r="I8" s="538">
        <v>223974024.61707699</v>
      </c>
      <c r="J8" s="538">
        <v>225341871.347812</v>
      </c>
      <c r="K8" s="538">
        <v>876982017.64787853</v>
      </c>
    </row>
    <row r="9" spans="1:11" x14ac:dyDescent="0.3">
      <c r="A9" s="552">
        <v>4</v>
      </c>
      <c r="B9" s="559" t="s">
        <v>753</v>
      </c>
      <c r="C9" s="632">
        <v>67616.340463999994</v>
      </c>
      <c r="D9" s="632">
        <v>8214918.6023435015</v>
      </c>
      <c r="E9" s="632">
        <v>1212766.6754385</v>
      </c>
      <c r="F9" s="632">
        <v>0</v>
      </c>
      <c r="G9" s="632">
        <v>568110182.63277495</v>
      </c>
      <c r="H9" s="632">
        <v>12360166.459478321</v>
      </c>
      <c r="I9" s="632">
        <v>46929465.856919497</v>
      </c>
      <c r="J9" s="632">
        <v>33314555.24602776</v>
      </c>
      <c r="K9" s="632">
        <v>97344607.702421606</v>
      </c>
    </row>
    <row r="10" spans="1:11" x14ac:dyDescent="0.3">
      <c r="A10" s="552">
        <v>5</v>
      </c>
      <c r="B10" s="559" t="s">
        <v>754</v>
      </c>
      <c r="C10" s="632">
        <v>0</v>
      </c>
      <c r="D10" s="632">
        <v>0</v>
      </c>
      <c r="E10" s="632">
        <v>0</v>
      </c>
      <c r="F10" s="632">
        <v>0</v>
      </c>
      <c r="G10" s="632">
        <v>0</v>
      </c>
      <c r="H10" s="632">
        <v>0</v>
      </c>
      <c r="I10" s="632">
        <v>0</v>
      </c>
      <c r="J10" s="632">
        <v>0</v>
      </c>
      <c r="K10" s="632">
        <v>0</v>
      </c>
    </row>
    <row r="11" spans="1:11" x14ac:dyDescent="0.3">
      <c r="A11" s="552">
        <v>6</v>
      </c>
      <c r="B11" s="559" t="s">
        <v>755</v>
      </c>
      <c r="C11" s="632">
        <v>977718.75179999997</v>
      </c>
      <c r="D11" s="632">
        <v>548000</v>
      </c>
      <c r="E11" s="632">
        <v>0</v>
      </c>
      <c r="F11" s="632">
        <v>0</v>
      </c>
      <c r="G11" s="632">
        <v>5624517.7492200006</v>
      </c>
      <c r="H11" s="632">
        <v>0</v>
      </c>
      <c r="I11" s="632">
        <v>643415.093735</v>
      </c>
      <c r="J11" s="632">
        <v>41473.245239999997</v>
      </c>
      <c r="K11" s="632">
        <v>2068470.6071550008</v>
      </c>
    </row>
    <row r="13" spans="1:11" ht="13.5" x14ac:dyDescent="0.35">
      <c r="B13" s="633"/>
    </row>
  </sheetData>
  <mergeCells count="1">
    <mergeCell ref="A5:B5"/>
  </mergeCells>
  <conditionalFormatting sqref="A5">
    <cfRule type="duplicateValues" dxfId="2" priority="1"/>
    <cfRule type="duplicateValues" dxfId="1" priority="2"/>
    <cfRule type="duplicateValues" dxfId="0"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BFFA3-F4E4-4723-AF84-2EB17E258338}">
  <sheetPr codeName="Sheet33">
    <tabColor theme="0" tint="-4.9989318521683403E-2"/>
  </sheetPr>
  <dimension ref="A1:V20"/>
  <sheetViews>
    <sheetView showGridLines="0" zoomScale="80" zoomScaleNormal="80" workbookViewId="0">
      <selection activeCell="A5" sqref="A5:B6"/>
    </sheetView>
  </sheetViews>
  <sheetFormatPr defaultColWidth="8.81640625" defaultRowHeight="14.5" x14ac:dyDescent="0.35"/>
  <cols>
    <col min="1" max="1" width="10" style="634" bestFit="1" customWidth="1"/>
    <col min="2" max="2" width="71.81640625" style="634" customWidth="1"/>
    <col min="3" max="3" width="14" style="634" bestFit="1" customWidth="1"/>
    <col min="4" max="7" width="15.54296875" style="634" customWidth="1"/>
    <col min="8" max="8" width="14" style="634" bestFit="1" customWidth="1"/>
    <col min="9" max="12" width="17.1796875" style="634" customWidth="1"/>
    <col min="13" max="13" width="11.90625" style="634" bestFit="1" customWidth="1"/>
    <col min="14" max="17" width="16.1796875" style="634" customWidth="1"/>
    <col min="18" max="18" width="12.26953125" style="634" bestFit="1" customWidth="1"/>
    <col min="19" max="19" width="47" style="634" bestFit="1" customWidth="1"/>
    <col min="20" max="20" width="43.54296875" style="634" bestFit="1" customWidth="1"/>
    <col min="21" max="21" width="46" style="634" bestFit="1" customWidth="1"/>
    <col min="22" max="22" width="43.453125" style="634" bestFit="1" customWidth="1"/>
    <col min="23" max="16384" width="8.81640625" style="634"/>
  </cols>
  <sheetData>
    <row r="1" spans="1:22" x14ac:dyDescent="0.35">
      <c r="A1" s="515" t="s">
        <v>46</v>
      </c>
      <c r="B1" s="516" t="str">
        <f>'Info '!C2</f>
        <v>JSC TBC Bank</v>
      </c>
    </row>
    <row r="2" spans="1:22" x14ac:dyDescent="0.35">
      <c r="A2" s="515" t="s">
        <v>47</v>
      </c>
      <c r="B2" s="518">
        <f>'1. key ratios '!B2</f>
        <v>46203</v>
      </c>
    </row>
    <row r="3" spans="1:22" x14ac:dyDescent="0.35">
      <c r="A3" s="519" t="s">
        <v>756</v>
      </c>
      <c r="B3" s="531"/>
    </row>
    <row r="4" spans="1:22" x14ac:dyDescent="0.35">
      <c r="A4" s="519"/>
      <c r="B4" s="531"/>
    </row>
    <row r="5" spans="1:22" ht="24" customHeight="1" x14ac:dyDescent="0.35">
      <c r="A5" s="768" t="s">
        <v>757</v>
      </c>
      <c r="B5" s="769"/>
      <c r="C5" s="772" t="s">
        <v>758</v>
      </c>
      <c r="D5" s="772"/>
      <c r="E5" s="772"/>
      <c r="F5" s="772"/>
      <c r="G5" s="772"/>
      <c r="H5" s="772" t="s">
        <v>759</v>
      </c>
      <c r="I5" s="772"/>
      <c r="J5" s="772"/>
      <c r="K5" s="772"/>
      <c r="L5" s="772"/>
      <c r="M5" s="772" t="s">
        <v>617</v>
      </c>
      <c r="N5" s="772"/>
      <c r="O5" s="772"/>
      <c r="P5" s="772"/>
      <c r="Q5" s="772"/>
      <c r="R5" s="767" t="s">
        <v>760</v>
      </c>
      <c r="S5" s="767" t="s">
        <v>761</v>
      </c>
      <c r="T5" s="767" t="s">
        <v>762</v>
      </c>
      <c r="U5" s="767" t="s">
        <v>763</v>
      </c>
      <c r="V5" s="767" t="s">
        <v>764</v>
      </c>
    </row>
    <row r="6" spans="1:22" ht="36" customHeight="1" x14ac:dyDescent="0.35">
      <c r="A6" s="770"/>
      <c r="B6" s="771"/>
      <c r="C6" s="635"/>
      <c r="D6" s="535" t="s">
        <v>685</v>
      </c>
      <c r="E6" s="535" t="s">
        <v>686</v>
      </c>
      <c r="F6" s="535" t="s">
        <v>687</v>
      </c>
      <c r="G6" s="535" t="s">
        <v>688</v>
      </c>
      <c r="H6" s="635"/>
      <c r="I6" s="535" t="s">
        <v>685</v>
      </c>
      <c r="J6" s="535" t="s">
        <v>686</v>
      </c>
      <c r="K6" s="535" t="s">
        <v>687</v>
      </c>
      <c r="L6" s="535" t="s">
        <v>688</v>
      </c>
      <c r="M6" s="635"/>
      <c r="N6" s="535" t="s">
        <v>685</v>
      </c>
      <c r="O6" s="535" t="s">
        <v>686</v>
      </c>
      <c r="P6" s="535" t="s">
        <v>687</v>
      </c>
      <c r="Q6" s="535" t="s">
        <v>688</v>
      </c>
      <c r="R6" s="767"/>
      <c r="S6" s="767"/>
      <c r="T6" s="767"/>
      <c r="U6" s="767"/>
      <c r="V6" s="767"/>
    </row>
    <row r="7" spans="1:22" x14ac:dyDescent="0.35">
      <c r="A7" s="636">
        <v>1</v>
      </c>
      <c r="B7" s="637" t="s">
        <v>765</v>
      </c>
      <c r="C7" s="632">
        <v>79191492.798420995</v>
      </c>
      <c r="D7" s="632">
        <v>74711947.233549014</v>
      </c>
      <c r="E7" s="632">
        <v>3250488.01</v>
      </c>
      <c r="F7" s="632">
        <v>1229057.5548720001</v>
      </c>
      <c r="G7" s="632">
        <v>0</v>
      </c>
      <c r="H7" s="632">
        <v>79502034.537803337</v>
      </c>
      <c r="I7" s="632">
        <v>74913095.120038897</v>
      </c>
      <c r="J7" s="632">
        <v>3277333.7767098602</v>
      </c>
      <c r="K7" s="632">
        <v>1311605.6410545921</v>
      </c>
      <c r="L7" s="632">
        <v>0</v>
      </c>
      <c r="M7" s="632">
        <v>848491.61199999996</v>
      </c>
      <c r="N7" s="632">
        <v>143551.09109999999</v>
      </c>
      <c r="O7" s="632">
        <v>124160.156</v>
      </c>
      <c r="P7" s="632">
        <v>580780.36490000004</v>
      </c>
      <c r="Q7" s="632">
        <v>0</v>
      </c>
      <c r="R7" s="632">
        <v>967</v>
      </c>
      <c r="S7" s="774">
        <v>0.12304150982857205</v>
      </c>
      <c r="T7" s="774">
        <v>0.22053330624491679</v>
      </c>
      <c r="U7" s="774">
        <v>0.12808844775418027</v>
      </c>
      <c r="V7" s="632">
        <v>51.088120765609446</v>
      </c>
    </row>
    <row r="8" spans="1:22" x14ac:dyDescent="0.35">
      <c r="A8" s="636">
        <v>2</v>
      </c>
      <c r="B8" s="638" t="s">
        <v>766</v>
      </c>
      <c r="C8" s="632">
        <v>4650901996.8758783</v>
      </c>
      <c r="D8" s="632">
        <v>4264267565.0379868</v>
      </c>
      <c r="E8" s="632">
        <v>303599200.06044012</v>
      </c>
      <c r="F8" s="632">
        <v>83035231.777451977</v>
      </c>
      <c r="G8" s="632">
        <v>0</v>
      </c>
      <c r="H8" s="632">
        <v>4655879992.7502537</v>
      </c>
      <c r="I8" s="632">
        <v>4256937426.7876239</v>
      </c>
      <c r="J8" s="632">
        <v>309509634.81195039</v>
      </c>
      <c r="K8" s="632">
        <v>89432931.150679216</v>
      </c>
      <c r="L8" s="632">
        <v>0</v>
      </c>
      <c r="M8" s="632">
        <v>155268010.31609991</v>
      </c>
      <c r="N8" s="632">
        <v>48023186.772799961</v>
      </c>
      <c r="O8" s="632">
        <v>50434939.122799985</v>
      </c>
      <c r="P8" s="632">
        <v>56809884.420499966</v>
      </c>
      <c r="Q8" s="632">
        <v>0</v>
      </c>
      <c r="R8" s="632">
        <v>384609</v>
      </c>
      <c r="S8" s="774">
        <v>0.16066403151738387</v>
      </c>
      <c r="T8" s="774">
        <v>0.20655997745542493</v>
      </c>
      <c r="U8" s="774">
        <v>0.15543347026116228</v>
      </c>
      <c r="V8" s="632">
        <v>54.050487276172476</v>
      </c>
    </row>
    <row r="9" spans="1:22" x14ac:dyDescent="0.35">
      <c r="A9" s="636">
        <v>3</v>
      </c>
      <c r="B9" s="638" t="s">
        <v>767</v>
      </c>
      <c r="C9" s="632">
        <v>0</v>
      </c>
      <c r="D9" s="632">
        <v>0</v>
      </c>
      <c r="E9" s="632">
        <v>0</v>
      </c>
      <c r="F9" s="632">
        <v>0</v>
      </c>
      <c r="G9" s="632">
        <v>0</v>
      </c>
      <c r="H9" s="632">
        <v>0</v>
      </c>
      <c r="I9" s="632">
        <v>0</v>
      </c>
      <c r="J9" s="632">
        <v>0</v>
      </c>
      <c r="K9" s="632">
        <v>0</v>
      </c>
      <c r="L9" s="632">
        <v>0</v>
      </c>
      <c r="M9" s="632">
        <v>0</v>
      </c>
      <c r="N9" s="632">
        <v>0</v>
      </c>
      <c r="O9" s="632">
        <v>0</v>
      </c>
      <c r="P9" s="632">
        <v>0</v>
      </c>
      <c r="Q9" s="632">
        <v>0</v>
      </c>
      <c r="R9" s="632">
        <v>0</v>
      </c>
      <c r="S9" s="774">
        <v>0</v>
      </c>
      <c r="T9" s="774">
        <v>0</v>
      </c>
      <c r="U9" s="774">
        <v>0</v>
      </c>
      <c r="V9" s="632">
        <v>0</v>
      </c>
    </row>
    <row r="10" spans="1:22" x14ac:dyDescent="0.35">
      <c r="A10" s="636">
        <v>4</v>
      </c>
      <c r="B10" s="638" t="s">
        <v>768</v>
      </c>
      <c r="C10" s="632">
        <v>104490682.34999999</v>
      </c>
      <c r="D10" s="632">
        <v>99596740.339999989</v>
      </c>
      <c r="E10" s="632">
        <v>2995181.42</v>
      </c>
      <c r="F10" s="632">
        <v>1898760.59</v>
      </c>
      <c r="G10" s="632">
        <v>0</v>
      </c>
      <c r="H10" s="632">
        <v>104563582.28065078</v>
      </c>
      <c r="I10" s="632">
        <v>98938476.130232513</v>
      </c>
      <c r="J10" s="632">
        <v>3258867.6694806498</v>
      </c>
      <c r="K10" s="632">
        <v>2366238.4809376197</v>
      </c>
      <c r="L10" s="632">
        <v>0</v>
      </c>
      <c r="M10" s="632">
        <v>4368448.6441000002</v>
      </c>
      <c r="N10" s="632">
        <v>1967179.1356000006</v>
      </c>
      <c r="O10" s="632">
        <v>728906.14709999994</v>
      </c>
      <c r="P10" s="632">
        <v>1672363.3614000001</v>
      </c>
      <c r="Q10" s="632">
        <v>0</v>
      </c>
      <c r="R10" s="632">
        <v>159798</v>
      </c>
      <c r="S10" s="774">
        <v>5.9712814249009684E-2</v>
      </c>
      <c r="T10" s="774">
        <v>0.13284129471196562</v>
      </c>
      <c r="U10" s="774">
        <v>8.7351376176758269E-2</v>
      </c>
      <c r="V10" s="632">
        <v>13.01407718139393</v>
      </c>
    </row>
    <row r="11" spans="1:22" x14ac:dyDescent="0.35">
      <c r="A11" s="636">
        <v>5</v>
      </c>
      <c r="B11" s="638" t="s">
        <v>769</v>
      </c>
      <c r="C11" s="632">
        <v>52519095.727395996</v>
      </c>
      <c r="D11" s="632">
        <v>44700621.259393997</v>
      </c>
      <c r="E11" s="632">
        <v>5992761.7569390005</v>
      </c>
      <c r="F11" s="632">
        <v>1825712.7110630001</v>
      </c>
      <c r="G11" s="632">
        <v>0</v>
      </c>
      <c r="H11" s="632">
        <v>53328166.359098993</v>
      </c>
      <c r="I11" s="632">
        <v>45210789.137267992</v>
      </c>
      <c r="J11" s="632">
        <v>6153174.2007679995</v>
      </c>
      <c r="K11" s="632">
        <v>1964203.021062999</v>
      </c>
      <c r="L11" s="632">
        <v>0</v>
      </c>
      <c r="M11" s="632">
        <v>3490396.7444000002</v>
      </c>
      <c r="N11" s="632">
        <v>614983.33299999975</v>
      </c>
      <c r="O11" s="632">
        <v>1352968.8733999999</v>
      </c>
      <c r="P11" s="632">
        <v>1522444.5380000004</v>
      </c>
      <c r="Q11" s="632">
        <v>0</v>
      </c>
      <c r="R11" s="632">
        <v>92330</v>
      </c>
      <c r="S11" s="774">
        <v>5.1110645088623972E-2</v>
      </c>
      <c r="T11" s="774">
        <v>5.5521935141894338E-2</v>
      </c>
      <c r="U11" s="774">
        <v>0.13920559128111151</v>
      </c>
      <c r="V11" s="632">
        <v>244.18306230520048</v>
      </c>
    </row>
    <row r="12" spans="1:22" x14ac:dyDescent="0.35">
      <c r="A12" s="636">
        <v>6</v>
      </c>
      <c r="B12" s="638" t="s">
        <v>770</v>
      </c>
      <c r="C12" s="632">
        <v>156089044.87000003</v>
      </c>
      <c r="D12" s="632">
        <v>142056465.91000003</v>
      </c>
      <c r="E12" s="632">
        <v>11200101.120000003</v>
      </c>
      <c r="F12" s="632">
        <v>2832477.8399999989</v>
      </c>
      <c r="G12" s="632">
        <v>0</v>
      </c>
      <c r="H12" s="632">
        <v>159953585.59200004</v>
      </c>
      <c r="I12" s="632">
        <v>144547594.12990004</v>
      </c>
      <c r="J12" s="632">
        <v>11842196.834299998</v>
      </c>
      <c r="K12" s="632">
        <v>3563794.6277999999</v>
      </c>
      <c r="L12" s="632">
        <v>0</v>
      </c>
      <c r="M12" s="632">
        <v>6820031.7654999988</v>
      </c>
      <c r="N12" s="632">
        <v>2217568.4265999999</v>
      </c>
      <c r="O12" s="632">
        <v>1950531.4659</v>
      </c>
      <c r="P12" s="632">
        <v>2651931.8729999987</v>
      </c>
      <c r="Q12" s="632">
        <v>0</v>
      </c>
      <c r="R12" s="632">
        <v>94570</v>
      </c>
      <c r="S12" s="774">
        <v>0.28127107400169948</v>
      </c>
      <c r="T12" s="774">
        <v>0.28127107400169882</v>
      </c>
      <c r="U12" s="774">
        <v>0.31762886097926829</v>
      </c>
      <c r="V12" s="632">
        <v>355.03471170655394</v>
      </c>
    </row>
    <row r="13" spans="1:22" x14ac:dyDescent="0.35">
      <c r="A13" s="636">
        <v>7</v>
      </c>
      <c r="B13" s="638" t="s">
        <v>771</v>
      </c>
      <c r="C13" s="632">
        <v>5985295537.0397968</v>
      </c>
      <c r="D13" s="632">
        <v>5743825998.3530397</v>
      </c>
      <c r="E13" s="632">
        <v>197170795.70254198</v>
      </c>
      <c r="F13" s="632">
        <v>44298742.984215029</v>
      </c>
      <c r="G13" s="632">
        <v>0</v>
      </c>
      <c r="H13" s="632">
        <v>6113260879.1923409</v>
      </c>
      <c r="I13" s="632">
        <v>5861073496.0686207</v>
      </c>
      <c r="J13" s="632">
        <v>205567508.59072721</v>
      </c>
      <c r="K13" s="632">
        <v>46619874.532993369</v>
      </c>
      <c r="L13" s="632">
        <v>0</v>
      </c>
      <c r="M13" s="632">
        <v>29577456.969799999</v>
      </c>
      <c r="N13" s="632">
        <v>2170476.4543000003</v>
      </c>
      <c r="O13" s="632">
        <v>5234143.3289000001</v>
      </c>
      <c r="P13" s="632">
        <v>22172837.1866</v>
      </c>
      <c r="Q13" s="632">
        <v>0</v>
      </c>
      <c r="R13" s="632">
        <v>54362</v>
      </c>
      <c r="S13" s="774">
        <v>0.10395268649668526</v>
      </c>
      <c r="T13" s="774">
        <v>0.12384938402951751</v>
      </c>
      <c r="U13" s="774">
        <v>0.10138719577937595</v>
      </c>
      <c r="V13" s="632">
        <v>115.83352847462524</v>
      </c>
    </row>
    <row r="14" spans="1:22" x14ac:dyDescent="0.35">
      <c r="A14" s="639">
        <v>7.1</v>
      </c>
      <c r="B14" s="640" t="s">
        <v>772</v>
      </c>
      <c r="C14" s="632">
        <v>4636090827.7957554</v>
      </c>
      <c r="D14" s="632">
        <v>4435738708.4796801</v>
      </c>
      <c r="E14" s="632">
        <v>162336467.30059499</v>
      </c>
      <c r="F14" s="632">
        <v>38015652.015480027</v>
      </c>
      <c r="G14" s="632">
        <v>0</v>
      </c>
      <c r="H14" s="632">
        <v>4736638539.803215</v>
      </c>
      <c r="I14" s="632">
        <v>4527696460.5825624</v>
      </c>
      <c r="J14" s="632">
        <v>169065631.17787945</v>
      </c>
      <c r="K14" s="632">
        <v>39876448.042772919</v>
      </c>
      <c r="L14" s="632">
        <v>0</v>
      </c>
      <c r="M14" s="632">
        <v>24907316.111500002</v>
      </c>
      <c r="N14" s="632">
        <v>1748147.3622000001</v>
      </c>
      <c r="O14" s="632">
        <v>4257209.1795000006</v>
      </c>
      <c r="P14" s="632">
        <v>18901959.569800001</v>
      </c>
      <c r="Q14" s="632">
        <v>0</v>
      </c>
      <c r="R14" s="632">
        <v>38726</v>
      </c>
      <c r="S14" s="774">
        <v>0.10305052945240104</v>
      </c>
      <c r="T14" s="774">
        <v>0.12261894043625308</v>
      </c>
      <c r="U14" s="774">
        <v>0.10072156099673958</v>
      </c>
      <c r="V14" s="632">
        <v>116.58508650593174</v>
      </c>
    </row>
    <row r="15" spans="1:22" x14ac:dyDescent="0.35">
      <c r="A15" s="639">
        <v>7.2</v>
      </c>
      <c r="B15" s="640" t="s">
        <v>773</v>
      </c>
      <c r="C15" s="632">
        <v>917067215.72295606</v>
      </c>
      <c r="D15" s="632">
        <v>890989590.1435281</v>
      </c>
      <c r="E15" s="632">
        <v>21050872.407738008</v>
      </c>
      <c r="F15" s="632">
        <v>5026753.1716900012</v>
      </c>
      <c r="G15" s="632">
        <v>0</v>
      </c>
      <c r="H15" s="632">
        <v>934723867.17454243</v>
      </c>
      <c r="I15" s="632">
        <v>907531954.89262831</v>
      </c>
      <c r="J15" s="632">
        <v>21780732.216926958</v>
      </c>
      <c r="K15" s="632">
        <v>5411180.0649871696</v>
      </c>
      <c r="L15" s="632">
        <v>0</v>
      </c>
      <c r="M15" s="632">
        <v>3470112.6414000005</v>
      </c>
      <c r="N15" s="632">
        <v>301553.00340000005</v>
      </c>
      <c r="O15" s="632">
        <v>525195.15140000009</v>
      </c>
      <c r="P15" s="632">
        <v>2643364.4866000004</v>
      </c>
      <c r="Q15" s="632">
        <v>0</v>
      </c>
      <c r="R15" s="632">
        <v>7369</v>
      </c>
      <c r="S15" s="774">
        <v>0.10617749071869638</v>
      </c>
      <c r="T15" s="774">
        <v>0.12650767531760623</v>
      </c>
      <c r="U15" s="774">
        <v>0.1035024716492621</v>
      </c>
      <c r="V15" s="632">
        <v>115.39021734947762</v>
      </c>
    </row>
    <row r="16" spans="1:22" x14ac:dyDescent="0.35">
      <c r="A16" s="639">
        <v>7.3</v>
      </c>
      <c r="B16" s="640" t="s">
        <v>774</v>
      </c>
      <c r="C16" s="632">
        <v>432137493.52108586</v>
      </c>
      <c r="D16" s="632">
        <v>417097699.72983187</v>
      </c>
      <c r="E16" s="632">
        <v>13783455.994208999</v>
      </c>
      <c r="F16" s="632">
        <v>1256337.7970450001</v>
      </c>
      <c r="G16" s="632">
        <v>0</v>
      </c>
      <c r="H16" s="632">
        <v>441898472.21458399</v>
      </c>
      <c r="I16" s="632">
        <v>425845080.59342986</v>
      </c>
      <c r="J16" s="632">
        <v>14721145.195920797</v>
      </c>
      <c r="K16" s="632">
        <v>1332246.4252332798</v>
      </c>
      <c r="L16" s="632">
        <v>0</v>
      </c>
      <c r="M16" s="632">
        <v>1200028.2168999999</v>
      </c>
      <c r="N16" s="632">
        <v>120776.08870000001</v>
      </c>
      <c r="O16" s="632">
        <v>451738.99799999979</v>
      </c>
      <c r="P16" s="632">
        <v>627513.13020000001</v>
      </c>
      <c r="Q16" s="632">
        <v>0</v>
      </c>
      <c r="R16" s="632">
        <v>8267</v>
      </c>
      <c r="S16" s="774">
        <v>0.11117486081985245</v>
      </c>
      <c r="T16" s="774">
        <v>0.13501102497688694</v>
      </c>
      <c r="U16" s="774">
        <v>0.10403934509560844</v>
      </c>
      <c r="V16" s="632">
        <v>108.71642549844867</v>
      </c>
    </row>
    <row r="17" spans="1:22" x14ac:dyDescent="0.35">
      <c r="A17" s="636">
        <v>8</v>
      </c>
      <c r="B17" s="638" t="s">
        <v>775</v>
      </c>
      <c r="C17" s="632">
        <v>164441234.91997403</v>
      </c>
      <c r="D17" s="632">
        <v>160585090.73860204</v>
      </c>
      <c r="E17" s="632">
        <v>2344481.1748659997</v>
      </c>
      <c r="F17" s="632">
        <v>1511663.0065060002</v>
      </c>
      <c r="G17" s="632">
        <v>0</v>
      </c>
      <c r="H17" s="632">
        <v>166440427.24195629</v>
      </c>
      <c r="I17" s="632">
        <v>162150242.29343769</v>
      </c>
      <c r="J17" s="632">
        <v>2575892.4681230001</v>
      </c>
      <c r="K17" s="632">
        <v>1714292.4803956093</v>
      </c>
      <c r="L17" s="632">
        <v>0</v>
      </c>
      <c r="M17" s="632">
        <v>1164370.8937000001</v>
      </c>
      <c r="N17" s="632">
        <v>176749.75470000005</v>
      </c>
      <c r="O17" s="632">
        <v>228038.014</v>
      </c>
      <c r="P17" s="632">
        <v>759583.12500000012</v>
      </c>
      <c r="Q17" s="632">
        <v>0</v>
      </c>
      <c r="R17" s="632">
        <v>62665</v>
      </c>
      <c r="S17" s="774">
        <v>0.20910686157055633</v>
      </c>
      <c r="T17" s="774">
        <v>0.23167943639577107</v>
      </c>
      <c r="U17" s="774">
        <v>0.20435954609644108</v>
      </c>
      <c r="V17" s="632">
        <v>4.6764828912208927</v>
      </c>
    </row>
    <row r="18" spans="1:22" x14ac:dyDescent="0.35">
      <c r="A18" s="641">
        <v>9</v>
      </c>
      <c r="B18" s="642" t="s">
        <v>776</v>
      </c>
      <c r="C18" s="643">
        <v>0</v>
      </c>
      <c r="D18" s="643">
        <v>0</v>
      </c>
      <c r="E18" s="643">
        <v>0</v>
      </c>
      <c r="F18" s="643">
        <v>0</v>
      </c>
      <c r="G18" s="643">
        <v>0</v>
      </c>
      <c r="H18" s="643">
        <v>0</v>
      </c>
      <c r="I18" s="643">
        <v>0</v>
      </c>
      <c r="J18" s="643">
        <v>0</v>
      </c>
      <c r="K18" s="643">
        <v>0</v>
      </c>
      <c r="L18" s="643">
        <v>0</v>
      </c>
      <c r="M18" s="643">
        <v>0</v>
      </c>
      <c r="N18" s="643">
        <v>0</v>
      </c>
      <c r="O18" s="643">
        <v>0</v>
      </c>
      <c r="P18" s="643">
        <v>0</v>
      </c>
      <c r="Q18" s="643">
        <v>0</v>
      </c>
      <c r="R18" s="643">
        <v>0</v>
      </c>
      <c r="S18" s="775">
        <v>0</v>
      </c>
      <c r="T18" s="775">
        <v>0</v>
      </c>
      <c r="U18" s="775">
        <v>0</v>
      </c>
      <c r="V18" s="643">
        <v>0</v>
      </c>
    </row>
    <row r="19" spans="1:22" x14ac:dyDescent="0.35">
      <c r="A19" s="636">
        <v>10</v>
      </c>
      <c r="B19" s="644" t="s">
        <v>777</v>
      </c>
      <c r="C19" s="632">
        <v>11192929084.581465</v>
      </c>
      <c r="D19" s="632">
        <v>10529744428.87257</v>
      </c>
      <c r="E19" s="632">
        <v>526553009.24478716</v>
      </c>
      <c r="F19" s="632">
        <v>136631646.46410802</v>
      </c>
      <c r="G19" s="632">
        <v>0</v>
      </c>
      <c r="H19" s="632">
        <v>11332928667.954103</v>
      </c>
      <c r="I19" s="632">
        <v>10643771119.667122</v>
      </c>
      <c r="J19" s="632">
        <v>542184608.35205901</v>
      </c>
      <c r="K19" s="632">
        <v>146972939.93492341</v>
      </c>
      <c r="L19" s="632">
        <v>0</v>
      </c>
      <c r="M19" s="632">
        <v>201537206.94559991</v>
      </c>
      <c r="N19" s="632">
        <v>55313694.968099959</v>
      </c>
      <c r="O19" s="632">
        <v>60053687.10809999</v>
      </c>
      <c r="P19" s="632">
        <v>86169824.869399965</v>
      </c>
      <c r="Q19" s="632">
        <v>0</v>
      </c>
      <c r="R19" s="632">
        <v>849301</v>
      </c>
      <c r="S19" s="774">
        <v>0.13848832563950966</v>
      </c>
      <c r="T19" s="774">
        <v>0.17505876052180933</v>
      </c>
      <c r="U19" s="774">
        <v>0.1286082981922482</v>
      </c>
      <c r="V19" s="632">
        <v>91.097705560535061</v>
      </c>
    </row>
    <row r="20" spans="1:22" x14ac:dyDescent="0.35">
      <c r="A20" s="639">
        <v>10.1</v>
      </c>
      <c r="B20" s="640" t="s">
        <v>778</v>
      </c>
      <c r="C20" s="632">
        <v>0</v>
      </c>
      <c r="D20" s="632">
        <v>0</v>
      </c>
      <c r="E20" s="632">
        <v>0</v>
      </c>
      <c r="F20" s="632">
        <v>0</v>
      </c>
      <c r="G20" s="632">
        <v>0</v>
      </c>
      <c r="H20" s="632">
        <v>0</v>
      </c>
      <c r="I20" s="632">
        <v>0</v>
      </c>
      <c r="J20" s="632">
        <v>0</v>
      </c>
      <c r="K20" s="632">
        <v>0</v>
      </c>
      <c r="L20" s="632">
        <v>0</v>
      </c>
      <c r="M20" s="632">
        <v>0</v>
      </c>
      <c r="N20" s="632">
        <v>0</v>
      </c>
      <c r="O20" s="632">
        <v>0</v>
      </c>
      <c r="P20" s="632">
        <v>0</v>
      </c>
      <c r="Q20" s="632">
        <v>0</v>
      </c>
      <c r="R20" s="632">
        <v>0</v>
      </c>
      <c r="S20" s="774">
        <v>0</v>
      </c>
      <c r="T20" s="774">
        <v>0</v>
      </c>
      <c r="U20" s="774">
        <v>0</v>
      </c>
      <c r="V20" s="632">
        <v>0</v>
      </c>
    </row>
  </sheetData>
  <mergeCells count="9">
    <mergeCell ref="T5:T6"/>
    <mergeCell ref="U5:U6"/>
    <mergeCell ref="V5:V6"/>
    <mergeCell ref="A5:B6"/>
    <mergeCell ref="C5:G5"/>
    <mergeCell ref="H5:L5"/>
    <mergeCell ref="M5:Q5"/>
    <mergeCell ref="R5:R6"/>
    <mergeCell ref="S5:S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7581B-B5F0-40B2-88CD-B473876E77D0}">
  <sheetPr codeName="Sheet5">
    <tabColor theme="0" tint="-4.9989318521683403E-2"/>
  </sheetPr>
  <dimension ref="A1:H45"/>
  <sheetViews>
    <sheetView zoomScale="70" zoomScaleNormal="70" workbookViewId="0">
      <selection activeCell="B2" sqref="B2"/>
    </sheetView>
  </sheetViews>
  <sheetFormatPr defaultRowHeight="14.5" x14ac:dyDescent="0.35"/>
  <cols>
    <col min="2" max="2" width="66.6328125" customWidth="1"/>
    <col min="3" max="8" width="17.81640625" customWidth="1"/>
  </cols>
  <sheetData>
    <row r="1" spans="1:8" s="3" customFormat="1" ht="14" x14ac:dyDescent="0.3">
      <c r="A1" s="20" t="s">
        <v>46</v>
      </c>
      <c r="B1" s="21" t="str">
        <f>'Info '!C2</f>
        <v>JSC TBC Bank</v>
      </c>
      <c r="C1" s="21"/>
      <c r="D1" s="19"/>
      <c r="E1" s="19"/>
      <c r="F1" s="19"/>
      <c r="G1" s="19"/>
    </row>
    <row r="2" spans="1:8" s="3" customFormat="1" ht="14" x14ac:dyDescent="0.3">
      <c r="A2" s="20" t="s">
        <v>47</v>
      </c>
      <c r="B2" s="22">
        <f>'1. key ratios '!B2</f>
        <v>46203</v>
      </c>
      <c r="C2" s="21"/>
      <c r="D2" s="19"/>
      <c r="E2" s="19"/>
      <c r="F2" s="19"/>
      <c r="G2" s="19"/>
    </row>
    <row r="4" spans="1:8" x14ac:dyDescent="0.35">
      <c r="A4" s="658" t="s">
        <v>51</v>
      </c>
      <c r="B4" s="660" t="s">
        <v>158</v>
      </c>
      <c r="C4" s="662" t="s">
        <v>92</v>
      </c>
      <c r="D4" s="662"/>
      <c r="E4" s="662"/>
      <c r="F4" s="662" t="s">
        <v>93</v>
      </c>
      <c r="G4" s="662"/>
      <c r="H4" s="663"/>
    </row>
    <row r="5" spans="1:8" ht="15.5" customHeight="1" x14ac:dyDescent="0.35">
      <c r="A5" s="659"/>
      <c r="B5" s="661"/>
      <c r="C5" s="93" t="s">
        <v>94</v>
      </c>
      <c r="D5" s="93" t="s">
        <v>95</v>
      </c>
      <c r="E5" s="93" t="s">
        <v>96</v>
      </c>
      <c r="F5" s="93" t="s">
        <v>94</v>
      </c>
      <c r="G5" s="93" t="s">
        <v>95</v>
      </c>
      <c r="H5" s="93" t="s">
        <v>96</v>
      </c>
    </row>
    <row r="6" spans="1:8" x14ac:dyDescent="0.35">
      <c r="A6" s="94">
        <v>1</v>
      </c>
      <c r="B6" s="95" t="s">
        <v>159</v>
      </c>
      <c r="C6" s="66">
        <f>SUM(C7:C12)</f>
        <v>1299138595.9699976</v>
      </c>
      <c r="D6" s="66">
        <f>SUM(D7:D12)</f>
        <v>570314948.68999982</v>
      </c>
      <c r="E6" s="67">
        <f>C6+D6</f>
        <v>1869453544.6599975</v>
      </c>
      <c r="F6" s="66">
        <f>SUM(F7:F12)</f>
        <v>1125356080.7999995</v>
      </c>
      <c r="G6" s="66">
        <f>SUM(G7:G12)</f>
        <v>541061096.45000029</v>
      </c>
      <c r="H6" s="67">
        <f>F6+G6</f>
        <v>1666417177.2499998</v>
      </c>
    </row>
    <row r="7" spans="1:8" x14ac:dyDescent="0.35">
      <c r="A7" s="94">
        <v>1.1000000000000001</v>
      </c>
      <c r="B7" s="96" t="s">
        <v>102</v>
      </c>
      <c r="C7" s="66">
        <v>0</v>
      </c>
      <c r="D7" s="66">
        <v>0</v>
      </c>
      <c r="E7" s="67">
        <f t="shared" ref="E7:E45" si="0">C7+D7</f>
        <v>0</v>
      </c>
      <c r="F7" s="66">
        <v>0</v>
      </c>
      <c r="G7" s="66">
        <v>0</v>
      </c>
      <c r="H7" s="67">
        <f t="shared" ref="H7:H45" si="1">F7+G7</f>
        <v>0</v>
      </c>
    </row>
    <row r="8" spans="1:8" x14ac:dyDescent="0.35">
      <c r="A8" s="94">
        <v>1.2</v>
      </c>
      <c r="B8" s="96" t="s">
        <v>104</v>
      </c>
      <c r="C8" s="66">
        <v>0</v>
      </c>
      <c r="D8" s="66">
        <v>0</v>
      </c>
      <c r="E8" s="67">
        <f t="shared" si="0"/>
        <v>0</v>
      </c>
      <c r="F8" s="66">
        <v>0</v>
      </c>
      <c r="G8" s="66">
        <v>0</v>
      </c>
      <c r="H8" s="67">
        <f t="shared" si="1"/>
        <v>0</v>
      </c>
    </row>
    <row r="9" spans="1:8" ht="21.5" customHeight="1" x14ac:dyDescent="0.35">
      <c r="A9" s="94">
        <v>1.3</v>
      </c>
      <c r="B9" s="96" t="s">
        <v>160</v>
      </c>
      <c r="C9" s="66">
        <v>0</v>
      </c>
      <c r="D9" s="66">
        <v>0</v>
      </c>
      <c r="E9" s="67">
        <f t="shared" si="0"/>
        <v>0</v>
      </c>
      <c r="F9" s="66">
        <v>0</v>
      </c>
      <c r="G9" s="66">
        <v>0</v>
      </c>
      <c r="H9" s="67">
        <f t="shared" si="1"/>
        <v>0</v>
      </c>
    </row>
    <row r="10" spans="1:8" x14ac:dyDescent="0.35">
      <c r="A10" s="94">
        <v>1.4</v>
      </c>
      <c r="B10" s="96" t="s">
        <v>106</v>
      </c>
      <c r="C10" s="66">
        <v>200688279.20000002</v>
      </c>
      <c r="D10" s="66">
        <v>16397428.180000002</v>
      </c>
      <c r="E10" s="67">
        <f t="shared" si="0"/>
        <v>217085707.38000003</v>
      </c>
      <c r="F10" s="66">
        <v>179219871.66</v>
      </c>
      <c r="G10" s="66">
        <v>19056675.199999999</v>
      </c>
      <c r="H10" s="67">
        <f t="shared" si="1"/>
        <v>198276546.85999998</v>
      </c>
    </row>
    <row r="11" spans="1:8" x14ac:dyDescent="0.35">
      <c r="A11" s="94">
        <v>1.5</v>
      </c>
      <c r="B11" s="96" t="s">
        <v>110</v>
      </c>
      <c r="C11" s="66">
        <v>1098450316.7699976</v>
      </c>
      <c r="D11" s="66">
        <v>553917520.50999987</v>
      </c>
      <c r="E11" s="67">
        <f t="shared" si="0"/>
        <v>1652367837.2799973</v>
      </c>
      <c r="F11" s="66">
        <v>946136209.13999951</v>
      </c>
      <c r="G11" s="66">
        <v>522004421.25000024</v>
      </c>
      <c r="H11" s="67">
        <f t="shared" si="1"/>
        <v>1468140630.3899999</v>
      </c>
    </row>
    <row r="12" spans="1:8" x14ac:dyDescent="0.35">
      <c r="A12" s="94">
        <v>1.6</v>
      </c>
      <c r="B12" s="97" t="s">
        <v>161</v>
      </c>
      <c r="C12" s="66">
        <v>0</v>
      </c>
      <c r="D12" s="66">
        <v>0</v>
      </c>
      <c r="E12" s="67">
        <f t="shared" si="0"/>
        <v>0</v>
      </c>
      <c r="F12" s="66">
        <v>0</v>
      </c>
      <c r="G12" s="66">
        <v>0</v>
      </c>
      <c r="H12" s="67">
        <f t="shared" si="1"/>
        <v>0</v>
      </c>
    </row>
    <row r="13" spans="1:8" x14ac:dyDescent="0.35">
      <c r="A13" s="94">
        <v>2</v>
      </c>
      <c r="B13" s="98" t="s">
        <v>162</v>
      </c>
      <c r="C13" s="66">
        <f>SUM(C14:C17)</f>
        <v>-639674643.89000022</v>
      </c>
      <c r="D13" s="66">
        <f>SUM(D14:D17)</f>
        <v>-249959642.36000001</v>
      </c>
      <c r="E13" s="67">
        <f t="shared" si="0"/>
        <v>-889634286.25000024</v>
      </c>
      <c r="F13" s="66">
        <f>SUM(F14:F17)</f>
        <v>-600856657.71000016</v>
      </c>
      <c r="G13" s="66">
        <f>SUM(G14:G17)</f>
        <v>-268734207.85000002</v>
      </c>
      <c r="H13" s="67">
        <f t="shared" si="1"/>
        <v>-869590865.56000018</v>
      </c>
    </row>
    <row r="14" spans="1:8" x14ac:dyDescent="0.35">
      <c r="A14" s="94">
        <v>2.1</v>
      </c>
      <c r="B14" s="96" t="s">
        <v>163</v>
      </c>
      <c r="C14" s="66">
        <v>0</v>
      </c>
      <c r="D14" s="66">
        <v>0</v>
      </c>
      <c r="E14" s="67">
        <f t="shared" si="0"/>
        <v>0</v>
      </c>
      <c r="F14" s="66">
        <v>0</v>
      </c>
      <c r="G14" s="66">
        <v>0</v>
      </c>
      <c r="H14" s="67">
        <f t="shared" si="1"/>
        <v>0</v>
      </c>
    </row>
    <row r="15" spans="1:8" ht="24.5" customHeight="1" x14ac:dyDescent="0.35">
      <c r="A15" s="94">
        <v>2.2000000000000002</v>
      </c>
      <c r="B15" s="96" t="s">
        <v>164</v>
      </c>
      <c r="C15" s="66">
        <v>0</v>
      </c>
      <c r="D15" s="66">
        <v>0</v>
      </c>
      <c r="E15" s="67">
        <f t="shared" si="0"/>
        <v>0</v>
      </c>
      <c r="F15" s="66">
        <v>0</v>
      </c>
      <c r="G15" s="66">
        <v>0</v>
      </c>
      <c r="H15" s="67">
        <f t="shared" si="1"/>
        <v>0</v>
      </c>
    </row>
    <row r="16" spans="1:8" ht="20.5" customHeight="1" x14ac:dyDescent="0.35">
      <c r="A16" s="94">
        <v>2.2999999999999998</v>
      </c>
      <c r="B16" s="96" t="s">
        <v>165</v>
      </c>
      <c r="C16" s="66">
        <v>-639674643.89000022</v>
      </c>
      <c r="D16" s="66">
        <v>-249959642.36000001</v>
      </c>
      <c r="E16" s="67">
        <f t="shared" si="0"/>
        <v>-889634286.25000024</v>
      </c>
      <c r="F16" s="66">
        <v>-600856657.71000016</v>
      </c>
      <c r="G16" s="66">
        <v>-268734207.85000002</v>
      </c>
      <c r="H16" s="67">
        <f t="shared" si="1"/>
        <v>-869590865.56000018</v>
      </c>
    </row>
    <row r="17" spans="1:8" x14ac:dyDescent="0.35">
      <c r="A17" s="94">
        <v>2.4</v>
      </c>
      <c r="B17" s="96" t="s">
        <v>166</v>
      </c>
      <c r="C17" s="66">
        <v>0</v>
      </c>
      <c r="D17" s="66">
        <v>0</v>
      </c>
      <c r="E17" s="67">
        <f t="shared" si="0"/>
        <v>0</v>
      </c>
      <c r="F17" s="66">
        <v>0</v>
      </c>
      <c r="G17" s="66">
        <v>0</v>
      </c>
      <c r="H17" s="67">
        <f t="shared" si="1"/>
        <v>0</v>
      </c>
    </row>
    <row r="18" spans="1:8" x14ac:dyDescent="0.35">
      <c r="A18" s="94">
        <v>3</v>
      </c>
      <c r="B18" s="98" t="s">
        <v>167</v>
      </c>
      <c r="C18" s="66">
        <v>8000300.54</v>
      </c>
      <c r="D18" s="66">
        <v>0</v>
      </c>
      <c r="E18" s="67">
        <f t="shared" si="0"/>
        <v>8000300.54</v>
      </c>
      <c r="F18" s="66">
        <v>1900.64</v>
      </c>
      <c r="G18" s="66">
        <v>0</v>
      </c>
      <c r="H18" s="67">
        <f t="shared" si="1"/>
        <v>1900.64</v>
      </c>
    </row>
    <row r="19" spans="1:8" x14ac:dyDescent="0.35">
      <c r="A19" s="94">
        <v>4</v>
      </c>
      <c r="B19" s="98" t="s">
        <v>168</v>
      </c>
      <c r="C19" s="66">
        <v>295970513.12</v>
      </c>
      <c r="D19" s="66">
        <v>107145978.31999998</v>
      </c>
      <c r="E19" s="67">
        <f t="shared" si="0"/>
        <v>403116491.44</v>
      </c>
      <c r="F19" s="66">
        <v>240531791.91999996</v>
      </c>
      <c r="G19" s="66">
        <v>104855537.44000001</v>
      </c>
      <c r="H19" s="67">
        <f t="shared" si="1"/>
        <v>345387329.35999995</v>
      </c>
    </row>
    <row r="20" spans="1:8" x14ac:dyDescent="0.35">
      <c r="A20" s="94">
        <v>5</v>
      </c>
      <c r="B20" s="98" t="s">
        <v>169</v>
      </c>
      <c r="C20" s="66">
        <v>-149324349.15999997</v>
      </c>
      <c r="D20" s="66">
        <v>-104956041.73</v>
      </c>
      <c r="E20" s="67">
        <f t="shared" si="0"/>
        <v>-254280390.88999999</v>
      </c>
      <c r="F20" s="66">
        <v>-129593345.19999997</v>
      </c>
      <c r="G20" s="66">
        <v>-45437977.419999994</v>
      </c>
      <c r="H20" s="67">
        <f t="shared" si="1"/>
        <v>-175031322.61999997</v>
      </c>
    </row>
    <row r="21" spans="1:8" ht="24" customHeight="1" x14ac:dyDescent="0.35">
      <c r="A21" s="94">
        <v>6</v>
      </c>
      <c r="B21" s="98" t="s">
        <v>170</v>
      </c>
      <c r="C21" s="66">
        <v>15895512.509999994</v>
      </c>
      <c r="D21" s="66">
        <v>3721059.9</v>
      </c>
      <c r="E21" s="67">
        <f t="shared" si="0"/>
        <v>19616572.409999993</v>
      </c>
      <c r="F21" s="66">
        <v>10359846.379999995</v>
      </c>
      <c r="G21" s="66">
        <v>4577242.1000000006</v>
      </c>
      <c r="H21" s="67">
        <f t="shared" si="1"/>
        <v>14937088.479999997</v>
      </c>
    </row>
    <row r="22" spans="1:8" ht="18.5" customHeight="1" x14ac:dyDescent="0.35">
      <c r="A22" s="94">
        <v>7</v>
      </c>
      <c r="B22" s="98" t="s">
        <v>171</v>
      </c>
      <c r="C22" s="66">
        <v>-7491971.0000000009</v>
      </c>
      <c r="D22" s="66">
        <v>8900738.0000000075</v>
      </c>
      <c r="E22" s="67">
        <f t="shared" si="0"/>
        <v>1408767.0000000065</v>
      </c>
      <c r="F22" s="66">
        <v>6953536.3699999973</v>
      </c>
      <c r="G22" s="66">
        <v>5681771.21</v>
      </c>
      <c r="H22" s="67">
        <f t="shared" si="1"/>
        <v>12635307.579999998</v>
      </c>
    </row>
    <row r="23" spans="1:8" ht="25.5" customHeight="1" x14ac:dyDescent="0.35">
      <c r="A23" s="94">
        <v>8</v>
      </c>
      <c r="B23" s="99" t="s">
        <v>172</v>
      </c>
      <c r="C23" s="66">
        <v>0</v>
      </c>
      <c r="D23" s="66">
        <v>0</v>
      </c>
      <c r="E23" s="67">
        <f t="shared" si="0"/>
        <v>0</v>
      </c>
      <c r="F23" s="66">
        <v>0</v>
      </c>
      <c r="G23" s="66">
        <v>0</v>
      </c>
      <c r="H23" s="67">
        <f t="shared" si="1"/>
        <v>0</v>
      </c>
    </row>
    <row r="24" spans="1:8" ht="34.5" customHeight="1" x14ac:dyDescent="0.35">
      <c r="A24" s="94">
        <v>9</v>
      </c>
      <c r="B24" s="99" t="s">
        <v>173</v>
      </c>
      <c r="C24" s="66">
        <v>0</v>
      </c>
      <c r="D24" s="66">
        <v>0</v>
      </c>
      <c r="E24" s="67">
        <f t="shared" si="0"/>
        <v>0</v>
      </c>
      <c r="F24" s="66">
        <v>0</v>
      </c>
      <c r="G24" s="66">
        <v>0</v>
      </c>
      <c r="H24" s="67">
        <f t="shared" si="1"/>
        <v>0</v>
      </c>
    </row>
    <row r="25" spans="1:8" x14ac:dyDescent="0.35">
      <c r="A25" s="94">
        <v>10</v>
      </c>
      <c r="B25" s="98" t="s">
        <v>174</v>
      </c>
      <c r="C25" s="66">
        <v>158492800.70999995</v>
      </c>
      <c r="D25" s="66">
        <v>-729088.53</v>
      </c>
      <c r="E25" s="67">
        <f t="shared" si="0"/>
        <v>157763712.17999995</v>
      </c>
      <c r="F25" s="66">
        <v>165986555.25000012</v>
      </c>
      <c r="G25" s="66">
        <v>-140909.92000000001</v>
      </c>
      <c r="H25" s="67">
        <f t="shared" si="1"/>
        <v>165845645.33000013</v>
      </c>
    </row>
    <row r="26" spans="1:8" x14ac:dyDescent="0.35">
      <c r="A26" s="94">
        <v>11</v>
      </c>
      <c r="B26" s="100" t="s">
        <v>175</v>
      </c>
      <c r="C26" s="66">
        <v>3143452.51</v>
      </c>
      <c r="D26" s="66">
        <v>0</v>
      </c>
      <c r="E26" s="67">
        <f t="shared" si="0"/>
        <v>3143452.51</v>
      </c>
      <c r="F26" s="66">
        <v>1726425.9599999997</v>
      </c>
      <c r="G26" s="66">
        <v>0</v>
      </c>
      <c r="H26" s="67">
        <f t="shared" si="1"/>
        <v>1726425.9599999997</v>
      </c>
    </row>
    <row r="27" spans="1:8" x14ac:dyDescent="0.35">
      <c r="A27" s="94">
        <v>12</v>
      </c>
      <c r="B27" s="98" t="s">
        <v>176</v>
      </c>
      <c r="C27" s="66">
        <v>2175943.7199999997</v>
      </c>
      <c r="D27" s="66">
        <v>709604.73</v>
      </c>
      <c r="E27" s="67">
        <f t="shared" si="0"/>
        <v>2885548.4499999997</v>
      </c>
      <c r="F27" s="66">
        <v>541746.5</v>
      </c>
      <c r="G27" s="66">
        <v>410503.04000000004</v>
      </c>
      <c r="H27" s="67">
        <f t="shared" si="1"/>
        <v>952249.54</v>
      </c>
    </row>
    <row r="28" spans="1:8" x14ac:dyDescent="0.35">
      <c r="A28" s="94">
        <v>13</v>
      </c>
      <c r="B28" s="101" t="s">
        <v>177</v>
      </c>
      <c r="C28" s="66">
        <v>-53741859.310000002</v>
      </c>
      <c r="D28" s="66">
        <v>-33965169.440000005</v>
      </c>
      <c r="E28" s="67">
        <f t="shared" si="0"/>
        <v>-87707028.75</v>
      </c>
      <c r="F28" s="66">
        <v>-45790586.549999982</v>
      </c>
      <c r="G28" s="66">
        <v>-28249137.599999994</v>
      </c>
      <c r="H28" s="67">
        <f t="shared" si="1"/>
        <v>-74039724.149999976</v>
      </c>
    </row>
    <row r="29" spans="1:8" x14ac:dyDescent="0.35">
      <c r="A29" s="94">
        <v>14</v>
      </c>
      <c r="B29" s="102" t="s">
        <v>178</v>
      </c>
      <c r="C29" s="66">
        <f>SUM(C30:C31)</f>
        <v>-268487404.88999993</v>
      </c>
      <c r="D29" s="66">
        <f>SUM(D30:D31)</f>
        <v>-11004500.309999999</v>
      </c>
      <c r="E29" s="67">
        <f t="shared" si="0"/>
        <v>-279491905.19999993</v>
      </c>
      <c r="F29" s="66">
        <f>SUM(F30:F31)</f>
        <v>-220078136.35000002</v>
      </c>
      <c r="G29" s="66">
        <f>SUM(G30:G31)</f>
        <v>-11326890.900000002</v>
      </c>
      <c r="H29" s="67">
        <f t="shared" si="1"/>
        <v>-231405027.25000003</v>
      </c>
    </row>
    <row r="30" spans="1:8" x14ac:dyDescent="0.35">
      <c r="A30" s="94">
        <v>14.1</v>
      </c>
      <c r="B30" s="103" t="s">
        <v>179</v>
      </c>
      <c r="C30" s="66">
        <v>-238237725.27999994</v>
      </c>
      <c r="D30" s="66">
        <v>0</v>
      </c>
      <c r="E30" s="67">
        <f t="shared" si="0"/>
        <v>-238237725.27999994</v>
      </c>
      <c r="F30" s="66">
        <v>-200739958.76000002</v>
      </c>
      <c r="G30" s="66">
        <v>0</v>
      </c>
      <c r="H30" s="67">
        <f t="shared" si="1"/>
        <v>-200739958.76000002</v>
      </c>
    </row>
    <row r="31" spans="1:8" x14ac:dyDescent="0.35">
      <c r="A31" s="94">
        <v>14.2</v>
      </c>
      <c r="B31" s="103" t="s">
        <v>180</v>
      </c>
      <c r="C31" s="66">
        <v>-30249679.609999992</v>
      </c>
      <c r="D31" s="66">
        <v>-11004500.309999999</v>
      </c>
      <c r="E31" s="67">
        <f t="shared" si="0"/>
        <v>-41254179.919999987</v>
      </c>
      <c r="F31" s="66">
        <v>-19338177.59</v>
      </c>
      <c r="G31" s="66">
        <v>-11326890.900000002</v>
      </c>
      <c r="H31" s="67">
        <f t="shared" si="1"/>
        <v>-30665068.490000002</v>
      </c>
    </row>
    <row r="32" spans="1:8" x14ac:dyDescent="0.35">
      <c r="A32" s="94">
        <v>15</v>
      </c>
      <c r="B32" s="98" t="s">
        <v>181</v>
      </c>
      <c r="C32" s="66">
        <v>-60604587.830000006</v>
      </c>
      <c r="D32" s="66">
        <v>0</v>
      </c>
      <c r="E32" s="67">
        <f t="shared" si="0"/>
        <v>-60604587.830000006</v>
      </c>
      <c r="F32" s="66">
        <v>-56838047.699999996</v>
      </c>
      <c r="G32" s="66">
        <v>0</v>
      </c>
      <c r="H32" s="67">
        <f t="shared" si="1"/>
        <v>-56838047.699999996</v>
      </c>
    </row>
    <row r="33" spans="1:8" ht="22.5" customHeight="1" x14ac:dyDescent="0.35">
      <c r="A33" s="94">
        <v>16</v>
      </c>
      <c r="B33" s="104" t="s">
        <v>182</v>
      </c>
      <c r="C33" s="66">
        <v>-91256.959999999948</v>
      </c>
      <c r="D33" s="66">
        <v>139580.91</v>
      </c>
      <c r="E33" s="67">
        <f t="shared" si="0"/>
        <v>48323.950000000055</v>
      </c>
      <c r="F33" s="66">
        <v>174534.93</v>
      </c>
      <c r="G33" s="66">
        <v>185115.92999999993</v>
      </c>
      <c r="H33" s="67">
        <f t="shared" si="1"/>
        <v>359650.85999999993</v>
      </c>
    </row>
    <row r="34" spans="1:8" x14ac:dyDescent="0.35">
      <c r="A34" s="94">
        <v>17</v>
      </c>
      <c r="B34" s="98" t="s">
        <v>183</v>
      </c>
      <c r="C34" s="66">
        <f>SUM(C35:C36)</f>
        <v>737421.47</v>
      </c>
      <c r="D34" s="66">
        <f>SUM(D35:D36)</f>
        <v>92950.370000000403</v>
      </c>
      <c r="E34" s="67">
        <f t="shared" si="0"/>
        <v>830371.84000000032</v>
      </c>
      <c r="F34" s="66">
        <f>SUM(F35:F36)</f>
        <v>792429.39999999956</v>
      </c>
      <c r="G34" s="66">
        <f>SUM(G35:G36)</f>
        <v>-263277.14000000013</v>
      </c>
      <c r="H34" s="67">
        <f t="shared" si="1"/>
        <v>529152.25999999943</v>
      </c>
    </row>
    <row r="35" spans="1:8" x14ac:dyDescent="0.35">
      <c r="A35" s="94">
        <v>17.100000000000001</v>
      </c>
      <c r="B35" s="103" t="s">
        <v>184</v>
      </c>
      <c r="C35" s="66">
        <v>737421.47</v>
      </c>
      <c r="D35" s="66">
        <v>92950.370000000403</v>
      </c>
      <c r="E35" s="67">
        <f t="shared" si="0"/>
        <v>830371.84000000032</v>
      </c>
      <c r="F35" s="66">
        <v>792429.39999999956</v>
      </c>
      <c r="G35" s="66">
        <v>-263277.14000000013</v>
      </c>
      <c r="H35" s="67">
        <f t="shared" si="1"/>
        <v>529152.25999999943</v>
      </c>
    </row>
    <row r="36" spans="1:8" x14ac:dyDescent="0.35">
      <c r="A36" s="94">
        <v>17.2</v>
      </c>
      <c r="B36" s="103" t="s">
        <v>185</v>
      </c>
      <c r="C36" s="66">
        <v>0</v>
      </c>
      <c r="D36" s="66">
        <v>0</v>
      </c>
      <c r="E36" s="67">
        <f t="shared" si="0"/>
        <v>0</v>
      </c>
      <c r="F36" s="66">
        <v>0</v>
      </c>
      <c r="G36" s="66">
        <v>0</v>
      </c>
      <c r="H36" s="67">
        <f t="shared" si="1"/>
        <v>0</v>
      </c>
    </row>
    <row r="37" spans="1:8" ht="41.5" customHeight="1" x14ac:dyDescent="0.35">
      <c r="A37" s="94">
        <v>18</v>
      </c>
      <c r="B37" s="105" t="s">
        <v>186</v>
      </c>
      <c r="C37" s="66">
        <f>SUM(C38:C39)</f>
        <v>-88613648.839999959</v>
      </c>
      <c r="D37" s="66">
        <f>SUM(D38:D39)</f>
        <v>-5722897.6100000115</v>
      </c>
      <c r="E37" s="67">
        <f t="shared" si="0"/>
        <v>-94336546.449999973</v>
      </c>
      <c r="F37" s="66">
        <f>SUM(F38:F39)</f>
        <v>-99922062.920000032</v>
      </c>
      <c r="G37" s="106">
        <f>SUM(G38:G39)</f>
        <v>-8068064.6499999976</v>
      </c>
      <c r="H37" s="67">
        <f t="shared" si="1"/>
        <v>-107990127.57000002</v>
      </c>
    </row>
    <row r="38" spans="1:8" x14ac:dyDescent="0.35">
      <c r="A38" s="94">
        <v>18.100000000000001</v>
      </c>
      <c r="B38" s="107" t="s">
        <v>187</v>
      </c>
      <c r="C38" s="66">
        <v>355210.5500000001</v>
      </c>
      <c r="D38" s="66">
        <v>-45595.540000000015</v>
      </c>
      <c r="E38" s="67">
        <f t="shared" si="0"/>
        <v>309615.01000000007</v>
      </c>
      <c r="F38" s="66">
        <v>2061989.57</v>
      </c>
      <c r="G38" s="66">
        <v>80297.689999999988</v>
      </c>
      <c r="H38" s="67">
        <f t="shared" si="1"/>
        <v>2142287.2600000002</v>
      </c>
    </row>
    <row r="39" spans="1:8" x14ac:dyDescent="0.35">
      <c r="A39" s="94">
        <v>18.2</v>
      </c>
      <c r="B39" s="107" t="s">
        <v>188</v>
      </c>
      <c r="C39" s="66">
        <v>-88968859.389999956</v>
      </c>
      <c r="D39" s="66">
        <v>-5677302.0700000115</v>
      </c>
      <c r="E39" s="67">
        <f t="shared" si="0"/>
        <v>-94646161.459999964</v>
      </c>
      <c r="F39" s="66">
        <v>-101984052.49000002</v>
      </c>
      <c r="G39" s="66">
        <v>-8148362.339999998</v>
      </c>
      <c r="H39" s="67">
        <f t="shared" si="1"/>
        <v>-110132414.83000003</v>
      </c>
    </row>
    <row r="40" spans="1:8" ht="24.5" customHeight="1" x14ac:dyDescent="0.35">
      <c r="A40" s="94">
        <v>19</v>
      </c>
      <c r="B40" s="105" t="s">
        <v>189</v>
      </c>
      <c r="C40" s="66">
        <v>0</v>
      </c>
      <c r="D40" s="66">
        <v>0</v>
      </c>
      <c r="E40" s="67">
        <f t="shared" si="0"/>
        <v>0</v>
      </c>
      <c r="F40" s="66">
        <v>0</v>
      </c>
      <c r="G40" s="66">
        <v>0</v>
      </c>
      <c r="H40" s="67">
        <f t="shared" si="1"/>
        <v>0</v>
      </c>
    </row>
    <row r="41" spans="1:8" ht="17.5" customHeight="1" x14ac:dyDescent="0.35">
      <c r="A41" s="94">
        <v>20</v>
      </c>
      <c r="B41" s="105" t="s">
        <v>190</v>
      </c>
      <c r="C41" s="66">
        <v>0</v>
      </c>
      <c r="D41" s="66">
        <v>0</v>
      </c>
      <c r="E41" s="67">
        <f t="shared" si="0"/>
        <v>0</v>
      </c>
      <c r="F41" s="66">
        <v>0</v>
      </c>
      <c r="G41" s="66">
        <v>0</v>
      </c>
      <c r="H41" s="67">
        <f t="shared" si="1"/>
        <v>0</v>
      </c>
    </row>
    <row r="42" spans="1:8" ht="26.5" customHeight="1" x14ac:dyDescent="0.35">
      <c r="A42" s="94">
        <v>21</v>
      </c>
      <c r="B42" s="105" t="s">
        <v>191</v>
      </c>
      <c r="C42" s="66">
        <v>0</v>
      </c>
      <c r="D42" s="66">
        <v>0</v>
      </c>
      <c r="E42" s="67">
        <f t="shared" si="0"/>
        <v>0</v>
      </c>
      <c r="F42" s="66">
        <v>0</v>
      </c>
      <c r="G42" s="66">
        <v>0</v>
      </c>
      <c r="H42" s="67">
        <f t="shared" si="1"/>
        <v>0</v>
      </c>
    </row>
    <row r="43" spans="1:8" x14ac:dyDescent="0.35">
      <c r="A43" s="94">
        <v>22</v>
      </c>
      <c r="B43" s="108" t="s">
        <v>192</v>
      </c>
      <c r="C43" s="66">
        <f>SUM(C6,C13,C18,C19,C20,C21,C22,C23,C24,C25,C26,C27,C28,C29,C32,C33,C34,C37,C40,C41,C42)</f>
        <v>515524818.66999751</v>
      </c>
      <c r="D43" s="66">
        <f>SUM(D6,D13,D18,D19,D20,D21,D22,D23,D24,D25,D26,D27,D28,D29,D32,D33,D34,D37,D40,D41,D42)</f>
        <v>284687520.93999982</v>
      </c>
      <c r="E43" s="67">
        <f t="shared" si="0"/>
        <v>800212339.60999727</v>
      </c>
      <c r="F43" s="66">
        <f>SUM(F6,F13,F18,F19,F20,F21,F22,F23,F24,F25,F26,F27,F28,F29,F32,F33,F34,F37,F40,F41,F42)</f>
        <v>399346011.71999949</v>
      </c>
      <c r="G43" s="66">
        <f>SUM(G6,G13,G18,G19,G20,G21,G22,G23,G24,G25,G26,G27,G28,G29,G32,G33,G34,G37,G40,G41,G42)</f>
        <v>294550800.69000036</v>
      </c>
      <c r="H43" s="67">
        <f t="shared" si="1"/>
        <v>693896812.40999985</v>
      </c>
    </row>
    <row r="44" spans="1:8" x14ac:dyDescent="0.35">
      <c r="A44" s="94">
        <v>23</v>
      </c>
      <c r="B44" s="108" t="s">
        <v>193</v>
      </c>
      <c r="C44" s="66">
        <v>-116344575.33</v>
      </c>
      <c r="D44" s="66">
        <v>0</v>
      </c>
      <c r="E44" s="67">
        <f t="shared" si="0"/>
        <v>-116344575.33</v>
      </c>
      <c r="F44" s="66">
        <v>-98188810.819999993</v>
      </c>
      <c r="G44" s="66">
        <v>0</v>
      </c>
      <c r="H44" s="67">
        <f t="shared" si="1"/>
        <v>-98188810.819999993</v>
      </c>
    </row>
    <row r="45" spans="1:8" x14ac:dyDescent="0.35">
      <c r="A45" s="94">
        <v>24</v>
      </c>
      <c r="B45" s="109" t="s">
        <v>194</v>
      </c>
      <c r="C45" s="66">
        <f>C43+C44</f>
        <v>399180243.33999753</v>
      </c>
      <c r="D45" s="66">
        <f>D43+D44</f>
        <v>284687520.93999982</v>
      </c>
      <c r="E45" s="67">
        <f t="shared" si="0"/>
        <v>683867764.27999735</v>
      </c>
      <c r="F45" s="66">
        <f>F43+F44</f>
        <v>301157200.8999995</v>
      </c>
      <c r="G45" s="66">
        <f>G43+G44</f>
        <v>294550800.69000036</v>
      </c>
      <c r="H45" s="67">
        <f t="shared" si="1"/>
        <v>595708001.58999991</v>
      </c>
    </row>
  </sheetData>
  <mergeCells count="4">
    <mergeCell ref="A4:A5"/>
    <mergeCell ref="B4:B5"/>
    <mergeCell ref="C4:E4"/>
    <mergeCell ref="F4:H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E9D10-72D6-4A60-9628-9BD662D3867E}">
  <sheetPr codeName="Sheet6">
    <tabColor theme="0" tint="-4.9989318521683403E-2"/>
  </sheetPr>
  <dimension ref="A1:H47"/>
  <sheetViews>
    <sheetView zoomScale="70" zoomScaleNormal="70" workbookViewId="0">
      <selection activeCell="G17" sqref="G17"/>
    </sheetView>
  </sheetViews>
  <sheetFormatPr defaultColWidth="8.81640625" defaultRowHeight="13.5" x14ac:dyDescent="0.35"/>
  <cols>
    <col min="1" max="1" width="8.81640625" style="91"/>
    <col min="2" max="2" width="87.6328125" style="57" bestFit="1" customWidth="1"/>
    <col min="3" max="8" width="15.453125" style="56" customWidth="1"/>
    <col min="9" max="16384" width="8.81640625" style="57"/>
  </cols>
  <sheetData>
    <row r="1" spans="1:8" x14ac:dyDescent="0.35">
      <c r="A1" s="53" t="s">
        <v>46</v>
      </c>
      <c r="B1" s="54" t="str">
        <f>'Info '!C2</f>
        <v>JSC TBC Bank</v>
      </c>
      <c r="C1" s="55"/>
    </row>
    <row r="2" spans="1:8" x14ac:dyDescent="0.35">
      <c r="A2" s="53" t="s">
        <v>47</v>
      </c>
      <c r="B2" s="58">
        <f>'1. key ratios '!B2</f>
        <v>46203</v>
      </c>
      <c r="C2" s="55"/>
    </row>
    <row r="3" spans="1:8" ht="14" thickBot="1" x14ac:dyDescent="0.4">
      <c r="A3" s="57"/>
    </row>
    <row r="4" spans="1:8" x14ac:dyDescent="0.35">
      <c r="A4" s="664" t="s">
        <v>51</v>
      </c>
      <c r="B4" s="665" t="s">
        <v>195</v>
      </c>
      <c r="C4" s="666" t="s">
        <v>92</v>
      </c>
      <c r="D4" s="666"/>
      <c r="E4" s="666"/>
      <c r="F4" s="666" t="s">
        <v>93</v>
      </c>
      <c r="G4" s="666"/>
      <c r="H4" s="667"/>
    </row>
    <row r="5" spans="1:8" x14ac:dyDescent="0.35">
      <c r="A5" s="664"/>
      <c r="B5" s="665"/>
      <c r="C5" s="111" t="s">
        <v>94</v>
      </c>
      <c r="D5" s="111" t="s">
        <v>95</v>
      </c>
      <c r="E5" s="111" t="s">
        <v>96</v>
      </c>
      <c r="F5" s="111" t="s">
        <v>94</v>
      </c>
      <c r="G5" s="111" t="s">
        <v>95</v>
      </c>
      <c r="H5" s="111" t="s">
        <v>96</v>
      </c>
    </row>
    <row r="6" spans="1:8" x14ac:dyDescent="0.35">
      <c r="A6" s="112">
        <v>1</v>
      </c>
      <c r="B6" s="113" t="s">
        <v>196</v>
      </c>
      <c r="C6" s="114">
        <v>0</v>
      </c>
      <c r="D6" s="114">
        <v>581966000</v>
      </c>
      <c r="E6" s="115">
        <v>581966000</v>
      </c>
      <c r="F6" s="114">
        <v>0</v>
      </c>
      <c r="G6" s="114">
        <v>0</v>
      </c>
      <c r="H6" s="116">
        <v>0</v>
      </c>
    </row>
    <row r="7" spans="1:8" x14ac:dyDescent="0.35">
      <c r="A7" s="112">
        <v>2</v>
      </c>
      <c r="B7" s="113" t="s">
        <v>197</v>
      </c>
      <c r="C7" s="114">
        <v>0</v>
      </c>
      <c r="D7" s="114">
        <v>0</v>
      </c>
      <c r="E7" s="115">
        <v>0</v>
      </c>
      <c r="F7" s="114">
        <v>0</v>
      </c>
      <c r="G7" s="114">
        <v>0</v>
      </c>
      <c r="H7" s="116">
        <v>0</v>
      </c>
    </row>
    <row r="8" spans="1:8" x14ac:dyDescent="0.35">
      <c r="A8" s="112">
        <v>3</v>
      </c>
      <c r="B8" s="113" t="s">
        <v>198</v>
      </c>
      <c r="C8" s="114">
        <v>2592236862.134788</v>
      </c>
      <c r="D8" s="114">
        <v>9911395840.2149334</v>
      </c>
      <c r="E8" s="115">
        <v>12503632702.349722</v>
      </c>
      <c r="F8" s="114">
        <v>5063732259.7828808</v>
      </c>
      <c r="G8" s="114">
        <v>6811664989.4064617</v>
      </c>
      <c r="H8" s="116">
        <v>11875397249.189342</v>
      </c>
    </row>
    <row r="9" spans="1:8" x14ac:dyDescent="0.35">
      <c r="A9" s="112">
        <v>3.1</v>
      </c>
      <c r="B9" s="117" t="s">
        <v>199</v>
      </c>
      <c r="C9" s="114">
        <v>2294422579.7732301</v>
      </c>
      <c r="D9" s="114">
        <v>9698955442.9214706</v>
      </c>
      <c r="E9" s="115">
        <v>11993378022.6947</v>
      </c>
      <c r="F9" s="114">
        <v>4524728101.1462803</v>
      </c>
      <c r="G9" s="114">
        <v>6444477529.2135401</v>
      </c>
      <c r="H9" s="116">
        <v>10969205630.359821</v>
      </c>
    </row>
    <row r="10" spans="1:8" x14ac:dyDescent="0.35">
      <c r="A10" s="112">
        <v>3.2</v>
      </c>
      <c r="B10" s="117" t="s">
        <v>200</v>
      </c>
      <c r="C10" s="114">
        <v>297814282.36155802</v>
      </c>
      <c r="D10" s="114">
        <v>212440397.29346299</v>
      </c>
      <c r="E10" s="115">
        <v>510254679.65502101</v>
      </c>
      <c r="F10" s="114">
        <v>539004158.63660002</v>
      </c>
      <c r="G10" s="114">
        <v>367187460.192922</v>
      </c>
      <c r="H10" s="116">
        <v>906191618.82952201</v>
      </c>
    </row>
    <row r="11" spans="1:8" x14ac:dyDescent="0.35">
      <c r="A11" s="112">
        <v>4</v>
      </c>
      <c r="B11" s="113" t="s">
        <v>201</v>
      </c>
      <c r="C11" s="114">
        <v>1201478078.9400001</v>
      </c>
      <c r="D11" s="114">
        <v>0</v>
      </c>
      <c r="E11" s="115">
        <v>1201478078.9400001</v>
      </c>
      <c r="F11" s="114">
        <v>3538602933</v>
      </c>
      <c r="G11" s="114">
        <v>0</v>
      </c>
      <c r="H11" s="116">
        <v>3538602933</v>
      </c>
    </row>
    <row r="12" spans="1:8" x14ac:dyDescent="0.35">
      <c r="A12" s="112">
        <v>4.0999999999999996</v>
      </c>
      <c r="B12" s="117" t="s">
        <v>202</v>
      </c>
      <c r="C12" s="114">
        <v>1201478078.9400001</v>
      </c>
      <c r="D12" s="114">
        <v>0</v>
      </c>
      <c r="E12" s="115">
        <v>1201478078.9400001</v>
      </c>
      <c r="F12" s="114">
        <v>3538602933</v>
      </c>
      <c r="G12" s="114">
        <v>0</v>
      </c>
      <c r="H12" s="116">
        <v>3538602933</v>
      </c>
    </row>
    <row r="13" spans="1:8" x14ac:dyDescent="0.35">
      <c r="A13" s="112">
        <v>4.2</v>
      </c>
      <c r="B13" s="117" t="s">
        <v>203</v>
      </c>
      <c r="C13" s="114">
        <v>0</v>
      </c>
      <c r="D13" s="114">
        <v>0</v>
      </c>
      <c r="E13" s="115">
        <v>0</v>
      </c>
      <c r="F13" s="114">
        <v>0</v>
      </c>
      <c r="G13" s="114">
        <v>0</v>
      </c>
      <c r="H13" s="116">
        <v>0</v>
      </c>
    </row>
    <row r="14" spans="1:8" x14ac:dyDescent="0.35">
      <c r="A14" s="112">
        <v>5</v>
      </c>
      <c r="B14" s="113" t="s">
        <v>204</v>
      </c>
      <c r="C14" s="114">
        <v>15938628599.898962</v>
      </c>
      <c r="D14" s="114">
        <v>72189556092.458496</v>
      </c>
      <c r="E14" s="115">
        <v>88128184692.357452</v>
      </c>
      <c r="F14" s="114">
        <v>39843597637.686836</v>
      </c>
      <c r="G14" s="114">
        <v>38210678029.560303</v>
      </c>
      <c r="H14" s="116">
        <v>78054275667.247131</v>
      </c>
    </row>
    <row r="15" spans="1:8" x14ac:dyDescent="0.35">
      <c r="A15" s="112">
        <v>5.0999999999999996</v>
      </c>
      <c r="B15" s="118" t="s">
        <v>205</v>
      </c>
      <c r="C15" s="114">
        <v>237586495.59997401</v>
      </c>
      <c r="D15" s="114">
        <v>413206152.53668499</v>
      </c>
      <c r="E15" s="115">
        <v>650792648.13665903</v>
      </c>
      <c r="F15" s="114">
        <v>363767093.40514702</v>
      </c>
      <c r="G15" s="114">
        <v>396600653.33739197</v>
      </c>
      <c r="H15" s="116">
        <v>760367746.74253893</v>
      </c>
    </row>
    <row r="16" spans="1:8" x14ac:dyDescent="0.35">
      <c r="A16" s="112">
        <v>5.2</v>
      </c>
      <c r="B16" s="118" t="s">
        <v>206</v>
      </c>
      <c r="C16" s="114">
        <v>719826776.27024102</v>
      </c>
      <c r="D16" s="114">
        <v>2586928.1771849999</v>
      </c>
      <c r="E16" s="115">
        <v>722413704.44742608</v>
      </c>
      <c r="F16" s="114">
        <v>335293410.39282</v>
      </c>
      <c r="G16" s="114">
        <v>1058223.766785</v>
      </c>
      <c r="H16" s="116">
        <v>336351634.15960503</v>
      </c>
    </row>
    <row r="17" spans="1:8" x14ac:dyDescent="0.35">
      <c r="A17" s="112">
        <v>5.3</v>
      </c>
      <c r="B17" s="118" t="s">
        <v>207</v>
      </c>
      <c r="C17" s="114">
        <v>12338507.269974001</v>
      </c>
      <c r="D17" s="114">
        <v>46533620266.719833</v>
      </c>
      <c r="E17" s="115">
        <v>46545958773.989807</v>
      </c>
      <c r="F17" s="114">
        <v>18586312305.232029</v>
      </c>
      <c r="G17" s="114">
        <v>21830449076.819241</v>
      </c>
      <c r="H17" s="116">
        <v>40416761382.05127</v>
      </c>
    </row>
    <row r="18" spans="1:8" x14ac:dyDescent="0.35">
      <c r="A18" s="112" t="s">
        <v>208</v>
      </c>
      <c r="B18" s="119" t="s">
        <v>209</v>
      </c>
      <c r="C18" s="114">
        <v>2795505.2099899999</v>
      </c>
      <c r="D18" s="114">
        <v>21002451714.471001</v>
      </c>
      <c r="E18" s="115">
        <v>21005247219.680992</v>
      </c>
      <c r="F18" s="114">
        <v>11281172293.715599</v>
      </c>
      <c r="G18" s="114">
        <v>6737683066.3575802</v>
      </c>
      <c r="H18" s="116">
        <v>18018855360.073181</v>
      </c>
    </row>
    <row r="19" spans="1:8" x14ac:dyDescent="0.35">
      <c r="A19" s="112" t="s">
        <v>210</v>
      </c>
      <c r="B19" s="119" t="s">
        <v>211</v>
      </c>
      <c r="C19" s="114">
        <v>2327265</v>
      </c>
      <c r="D19" s="114">
        <v>14714062627.667</v>
      </c>
      <c r="E19" s="115">
        <v>14716389892.667</v>
      </c>
      <c r="F19" s="114">
        <v>2587045256.3151498</v>
      </c>
      <c r="G19" s="114">
        <v>6370344458.4302998</v>
      </c>
      <c r="H19" s="116">
        <v>8957389714.7454491</v>
      </c>
    </row>
    <row r="20" spans="1:8" x14ac:dyDescent="0.35">
      <c r="A20" s="112" t="s">
        <v>212</v>
      </c>
      <c r="B20" s="119" t="s">
        <v>213</v>
      </c>
      <c r="C20" s="114">
        <v>0</v>
      </c>
      <c r="D20" s="114">
        <v>0</v>
      </c>
      <c r="E20" s="115">
        <v>0</v>
      </c>
      <c r="F20" s="114">
        <v>0</v>
      </c>
      <c r="G20" s="114">
        <v>0</v>
      </c>
      <c r="H20" s="116">
        <v>0</v>
      </c>
    </row>
    <row r="21" spans="1:8" x14ac:dyDescent="0.35">
      <c r="A21" s="112" t="s">
        <v>214</v>
      </c>
      <c r="B21" s="119" t="s">
        <v>215</v>
      </c>
      <c r="C21" s="114">
        <v>7100837.0599840004</v>
      </c>
      <c r="D21" s="114">
        <v>9934507691.4694195</v>
      </c>
      <c r="E21" s="115">
        <v>9941608528.5294037</v>
      </c>
      <c r="F21" s="114">
        <v>2446408715.04175</v>
      </c>
      <c r="G21" s="114">
        <v>5393789470.07967</v>
      </c>
      <c r="H21" s="116">
        <v>7840198185.1214199</v>
      </c>
    </row>
    <row r="22" spans="1:8" x14ac:dyDescent="0.35">
      <c r="A22" s="112" t="s">
        <v>216</v>
      </c>
      <c r="B22" s="119" t="s">
        <v>217</v>
      </c>
      <c r="C22" s="114">
        <v>114900</v>
      </c>
      <c r="D22" s="114">
        <v>882598233.112414</v>
      </c>
      <c r="E22" s="115">
        <v>882713133.112414</v>
      </c>
      <c r="F22" s="114">
        <v>2271686040.1595302</v>
      </c>
      <c r="G22" s="114">
        <v>3328632081.9516902</v>
      </c>
      <c r="H22" s="116">
        <v>5600318122.1112204</v>
      </c>
    </row>
    <row r="23" spans="1:8" x14ac:dyDescent="0.35">
      <c r="A23" s="112">
        <v>5.4</v>
      </c>
      <c r="B23" s="118" t="s">
        <v>218</v>
      </c>
      <c r="C23" s="114">
        <v>8358616287.4495602</v>
      </c>
      <c r="D23" s="114">
        <v>7703167245.4205799</v>
      </c>
      <c r="E23" s="115">
        <v>16061783532.87014</v>
      </c>
      <c r="F23" s="114">
        <v>10925523298.025801</v>
      </c>
      <c r="G23" s="114">
        <v>6571372938.8018799</v>
      </c>
      <c r="H23" s="116">
        <v>17496896236.827682</v>
      </c>
    </row>
    <row r="24" spans="1:8" x14ac:dyDescent="0.35">
      <c r="A24" s="112">
        <v>5.5</v>
      </c>
      <c r="B24" s="118" t="s">
        <v>219</v>
      </c>
      <c r="C24" s="114">
        <v>6418800736.35958</v>
      </c>
      <c r="D24" s="114">
        <v>11416779605.324301</v>
      </c>
      <c r="E24" s="115">
        <v>17835580341.68388</v>
      </c>
      <c r="F24" s="114">
        <v>8156632804.10466</v>
      </c>
      <c r="G24" s="114">
        <v>8158422050.7814903</v>
      </c>
      <c r="H24" s="116">
        <v>16315054854.88615</v>
      </c>
    </row>
    <row r="25" spans="1:8" x14ac:dyDescent="0.35">
      <c r="A25" s="112">
        <v>5.6</v>
      </c>
      <c r="B25" s="118" t="s">
        <v>220</v>
      </c>
      <c r="C25" s="114">
        <v>0</v>
      </c>
      <c r="D25" s="114">
        <v>3374487.5791059998</v>
      </c>
      <c r="E25" s="115">
        <v>3374487.5791059998</v>
      </c>
      <c r="F25" s="114">
        <v>7120410.3522800002</v>
      </c>
      <c r="G25" s="114">
        <v>9962280</v>
      </c>
      <c r="H25" s="116">
        <v>17082690.352279998</v>
      </c>
    </row>
    <row r="26" spans="1:8" x14ac:dyDescent="0.35">
      <c r="A26" s="112">
        <v>5.7</v>
      </c>
      <c r="B26" s="118" t="s">
        <v>217</v>
      </c>
      <c r="C26" s="114">
        <v>191459796.949633</v>
      </c>
      <c r="D26" s="114">
        <v>6116821406.7007999</v>
      </c>
      <c r="E26" s="115">
        <v>6308281203.6504326</v>
      </c>
      <c r="F26" s="114">
        <v>1468948316.1740999</v>
      </c>
      <c r="G26" s="114">
        <v>1242812806.05351</v>
      </c>
      <c r="H26" s="116">
        <v>2711761122.2276096</v>
      </c>
    </row>
    <row r="27" spans="1:8" x14ac:dyDescent="0.35">
      <c r="A27" s="112">
        <v>6</v>
      </c>
      <c r="B27" s="120" t="s">
        <v>221</v>
      </c>
      <c r="C27" s="114">
        <v>458060629.88</v>
      </c>
      <c r="D27" s="114">
        <v>230208565.67908001</v>
      </c>
      <c r="E27" s="115">
        <v>688269195.55908</v>
      </c>
      <c r="F27" s="114">
        <v>329748052.30000001</v>
      </c>
      <c r="G27" s="114">
        <v>239150336.26799101</v>
      </c>
      <c r="H27" s="116">
        <v>568898388.56799102</v>
      </c>
    </row>
    <row r="28" spans="1:8" x14ac:dyDescent="0.35">
      <c r="A28" s="112">
        <v>7</v>
      </c>
      <c r="B28" s="120" t="s">
        <v>222</v>
      </c>
      <c r="C28" s="114">
        <v>1231588291.9000001</v>
      </c>
      <c r="D28" s="114">
        <v>1326167273.99628</v>
      </c>
      <c r="E28" s="115">
        <v>2557755565.8962803</v>
      </c>
      <c r="F28" s="114">
        <v>1323047036.4200001</v>
      </c>
      <c r="G28" s="114">
        <v>1297718452.7667799</v>
      </c>
      <c r="H28" s="116">
        <v>2620765489.18678</v>
      </c>
    </row>
    <row r="29" spans="1:8" x14ac:dyDescent="0.35">
      <c r="A29" s="112">
        <v>8</v>
      </c>
      <c r="B29" s="120" t="s">
        <v>223</v>
      </c>
      <c r="C29" s="114">
        <v>37718149.640000001</v>
      </c>
      <c r="D29" s="114">
        <v>157685695.27878299</v>
      </c>
      <c r="E29" s="115">
        <v>195403844.91878301</v>
      </c>
      <c r="F29" s="114">
        <v>49606356.490000002</v>
      </c>
      <c r="G29" s="114">
        <v>177251318.139476</v>
      </c>
      <c r="H29" s="116">
        <v>226857674.62947601</v>
      </c>
    </row>
    <row r="30" spans="1:8" x14ac:dyDescent="0.35">
      <c r="A30" s="112">
        <v>9</v>
      </c>
      <c r="B30" s="121" t="s">
        <v>224</v>
      </c>
      <c r="C30" s="114">
        <v>2840216858.4200001</v>
      </c>
      <c r="D30" s="114">
        <v>4693605839.1744413</v>
      </c>
      <c r="E30" s="115">
        <v>7533822697.5944414</v>
      </c>
      <c r="F30" s="114">
        <v>2330026820.3702998</v>
      </c>
      <c r="G30" s="114">
        <v>10157241760.213289</v>
      </c>
      <c r="H30" s="116">
        <v>12487268580.58359</v>
      </c>
    </row>
    <row r="31" spans="1:8" x14ac:dyDescent="0.35">
      <c r="A31" s="112">
        <v>9.1</v>
      </c>
      <c r="B31" s="122" t="s">
        <v>225</v>
      </c>
      <c r="C31" s="114">
        <v>1552238104.9299998</v>
      </c>
      <c r="D31" s="114">
        <v>2139453967.57112</v>
      </c>
      <c r="E31" s="115">
        <v>3691692072.5011196</v>
      </c>
      <c r="F31" s="114">
        <v>1503838668.1982999</v>
      </c>
      <c r="G31" s="114">
        <v>4759493654.8302298</v>
      </c>
      <c r="H31" s="116">
        <v>6263332323.0285301</v>
      </c>
    </row>
    <row r="32" spans="1:8" x14ac:dyDescent="0.35">
      <c r="A32" s="112">
        <v>9.1999999999999993</v>
      </c>
      <c r="B32" s="122" t="s">
        <v>226</v>
      </c>
      <c r="C32" s="114">
        <v>1287978753.49</v>
      </c>
      <c r="D32" s="114">
        <v>2329301371.6033211</v>
      </c>
      <c r="E32" s="115">
        <v>3617280125.0933208</v>
      </c>
      <c r="F32" s="114">
        <v>826188152.17200005</v>
      </c>
      <c r="G32" s="114">
        <v>5370749371.8645601</v>
      </c>
      <c r="H32" s="116">
        <v>6196937524.0365601</v>
      </c>
    </row>
    <row r="33" spans="1:8" x14ac:dyDescent="0.35">
      <c r="A33" s="112">
        <v>9.3000000000000007</v>
      </c>
      <c r="B33" s="122" t="s">
        <v>227</v>
      </c>
      <c r="C33" s="114">
        <v>0</v>
      </c>
      <c r="D33" s="114">
        <v>224850500</v>
      </c>
      <c r="E33" s="115">
        <v>224850500</v>
      </c>
      <c r="F33" s="114">
        <v>0</v>
      </c>
      <c r="G33" s="114">
        <v>26998733.5185</v>
      </c>
      <c r="H33" s="116">
        <v>26998733.5185</v>
      </c>
    </row>
    <row r="34" spans="1:8" x14ac:dyDescent="0.35">
      <c r="A34" s="112">
        <v>9.4</v>
      </c>
      <c r="B34" s="122" t="s">
        <v>228</v>
      </c>
      <c r="C34" s="114">
        <v>0</v>
      </c>
      <c r="D34" s="114">
        <v>0</v>
      </c>
      <c r="E34" s="115">
        <v>0</v>
      </c>
      <c r="F34" s="114">
        <v>0</v>
      </c>
      <c r="G34" s="114">
        <v>0</v>
      </c>
      <c r="H34" s="116">
        <v>0</v>
      </c>
    </row>
    <row r="35" spans="1:8" x14ac:dyDescent="0.35">
      <c r="A35" s="112">
        <v>9.5</v>
      </c>
      <c r="B35" s="122" t="s">
        <v>229</v>
      </c>
      <c r="C35" s="114">
        <v>0</v>
      </c>
      <c r="D35" s="114">
        <v>0</v>
      </c>
      <c r="E35" s="115">
        <v>0</v>
      </c>
      <c r="F35" s="114">
        <v>0</v>
      </c>
      <c r="G35" s="114">
        <v>0</v>
      </c>
      <c r="H35" s="116">
        <v>0</v>
      </c>
    </row>
    <row r="36" spans="1:8" x14ac:dyDescent="0.35">
      <c r="A36" s="112">
        <v>9.6</v>
      </c>
      <c r="B36" s="122" t="s">
        <v>230</v>
      </c>
      <c r="C36" s="114">
        <v>0</v>
      </c>
      <c r="D36" s="114">
        <v>0</v>
      </c>
      <c r="E36" s="115">
        <v>0</v>
      </c>
      <c r="F36" s="114">
        <v>0</v>
      </c>
      <c r="G36" s="114">
        <v>0</v>
      </c>
      <c r="H36" s="116">
        <v>0</v>
      </c>
    </row>
    <row r="37" spans="1:8" x14ac:dyDescent="0.35">
      <c r="A37" s="112">
        <v>9.6999999999999993</v>
      </c>
      <c r="B37" s="122" t="s">
        <v>231</v>
      </c>
      <c r="C37" s="114">
        <v>0</v>
      </c>
      <c r="D37" s="114">
        <v>0</v>
      </c>
      <c r="E37" s="115">
        <v>0</v>
      </c>
      <c r="F37" s="114">
        <v>0</v>
      </c>
      <c r="G37" s="114">
        <v>0</v>
      </c>
      <c r="H37" s="116">
        <v>0</v>
      </c>
    </row>
    <row r="38" spans="1:8" x14ac:dyDescent="0.35">
      <c r="A38" s="112">
        <v>10</v>
      </c>
      <c r="B38" s="113" t="s">
        <v>232</v>
      </c>
      <c r="C38" s="114">
        <v>377144069.77999997</v>
      </c>
      <c r="D38" s="114">
        <v>247329878.794339</v>
      </c>
      <c r="E38" s="115">
        <v>624473948.57433891</v>
      </c>
      <c r="F38" s="114">
        <v>257053718.87</v>
      </c>
      <c r="G38" s="114">
        <v>183545334.53315598</v>
      </c>
      <c r="H38" s="116">
        <v>440599053.40315598</v>
      </c>
    </row>
    <row r="39" spans="1:8" x14ac:dyDescent="0.35">
      <c r="A39" s="112">
        <v>10.1</v>
      </c>
      <c r="B39" s="122" t="s">
        <v>233</v>
      </c>
      <c r="C39" s="114">
        <v>41579262.829999998</v>
      </c>
      <c r="D39" s="114">
        <v>1269992.5089809999</v>
      </c>
      <c r="E39" s="115">
        <v>42849255.338980995</v>
      </c>
      <c r="F39" s="114">
        <v>18126561.34</v>
      </c>
      <c r="G39" s="114">
        <v>2646314.6790760001</v>
      </c>
      <c r="H39" s="116">
        <v>20772876.019076001</v>
      </c>
    </row>
    <row r="40" spans="1:8" x14ac:dyDescent="0.35">
      <c r="A40" s="112">
        <v>10.199999999999999</v>
      </c>
      <c r="B40" s="122" t="s">
        <v>234</v>
      </c>
      <c r="C40" s="114">
        <v>119945715.88</v>
      </c>
      <c r="D40" s="114">
        <v>179846301.148449</v>
      </c>
      <c r="E40" s="115">
        <v>299792017.028449</v>
      </c>
      <c r="F40" s="114">
        <v>72801010.200000003</v>
      </c>
      <c r="G40" s="114">
        <v>90917286.220546797</v>
      </c>
      <c r="H40" s="116">
        <v>163718296.4205468</v>
      </c>
    </row>
    <row r="41" spans="1:8" x14ac:dyDescent="0.35">
      <c r="A41" s="112">
        <v>10.3</v>
      </c>
      <c r="B41" s="122" t="s">
        <v>235</v>
      </c>
      <c r="C41" s="114">
        <v>194138904.99000001</v>
      </c>
      <c r="D41" s="114">
        <v>45846325.195734002</v>
      </c>
      <c r="E41" s="115">
        <v>239985230.185734</v>
      </c>
      <c r="F41" s="114">
        <v>129283644.83</v>
      </c>
      <c r="G41" s="114">
        <v>45616782.548977003</v>
      </c>
      <c r="H41" s="116">
        <v>174900427.378977</v>
      </c>
    </row>
    <row r="42" spans="1:8" ht="25" x14ac:dyDescent="0.35">
      <c r="A42" s="112">
        <v>10.4</v>
      </c>
      <c r="B42" s="122" t="s">
        <v>236</v>
      </c>
      <c r="C42" s="114">
        <v>183005164.78999999</v>
      </c>
      <c r="D42" s="114">
        <v>201483553.59860501</v>
      </c>
      <c r="E42" s="115">
        <v>384488718.388605</v>
      </c>
      <c r="F42" s="114">
        <v>127770074.04000001</v>
      </c>
      <c r="G42" s="114">
        <v>137928551.98417899</v>
      </c>
      <c r="H42" s="116">
        <v>265698626.02417898</v>
      </c>
    </row>
    <row r="43" spans="1:8" ht="14" thickBot="1" x14ac:dyDescent="0.4">
      <c r="A43" s="112">
        <v>11</v>
      </c>
      <c r="B43" s="123" t="s">
        <v>237</v>
      </c>
      <c r="C43" s="114">
        <v>1198907.2704999999</v>
      </c>
      <c r="D43" s="114">
        <v>57760125.463665821</v>
      </c>
      <c r="E43" s="115">
        <v>58959032.734165817</v>
      </c>
      <c r="F43" s="114">
        <v>2095206.4100000001</v>
      </c>
      <c r="G43" s="114">
        <v>86103387.407580644</v>
      </c>
      <c r="H43" s="116">
        <v>88198593.81758064</v>
      </c>
    </row>
    <row r="44" spans="1:8" x14ac:dyDescent="0.35">
      <c r="C44" s="124"/>
      <c r="D44" s="124"/>
      <c r="E44" s="124"/>
      <c r="F44" s="124"/>
      <c r="G44" s="124"/>
      <c r="H44" s="124"/>
    </row>
    <row r="45" spans="1:8" x14ac:dyDescent="0.35">
      <c r="C45" s="124"/>
      <c r="D45" s="124"/>
      <c r="E45" s="124"/>
      <c r="F45" s="124"/>
      <c r="G45" s="124"/>
      <c r="H45" s="124"/>
    </row>
    <row r="46" spans="1:8" x14ac:dyDescent="0.35">
      <c r="C46" s="124"/>
      <c r="D46" s="124"/>
      <c r="E46" s="124"/>
      <c r="F46" s="124"/>
      <c r="G46" s="124"/>
      <c r="H46" s="124"/>
    </row>
    <row r="47" spans="1:8" x14ac:dyDescent="0.35">
      <c r="C47" s="124"/>
      <c r="D47" s="124"/>
      <c r="E47" s="124"/>
      <c r="F47" s="124"/>
      <c r="G47" s="124"/>
      <c r="H47" s="124"/>
    </row>
  </sheetData>
  <mergeCells count="4">
    <mergeCell ref="A4:A5"/>
    <mergeCell ref="B4:B5"/>
    <mergeCell ref="C4:E4"/>
    <mergeCell ref="F4:H4"/>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E9C2-115F-4494-B0D9-03F482121155}">
  <sheetPr codeName="Sheet7">
    <tabColor theme="0" tint="-4.9989318521683403E-2"/>
  </sheetPr>
  <dimension ref="A1:G29"/>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B6" sqref="B6"/>
    </sheetView>
  </sheetViews>
  <sheetFormatPr defaultColWidth="9.1796875" defaultRowHeight="12.5" x14ac:dyDescent="0.25"/>
  <cols>
    <col min="1" max="1" width="9.54296875" style="19" bestFit="1" customWidth="1"/>
    <col min="2" max="2" width="93.54296875" style="19" customWidth="1"/>
    <col min="3" max="4" width="13.1796875" style="19" bestFit="1" customWidth="1"/>
    <col min="5" max="7" width="13.1796875" style="125" bestFit="1" customWidth="1"/>
    <col min="8" max="11" width="9.81640625" style="125" customWidth="1"/>
    <col min="12" max="16384" width="9.1796875" style="125"/>
  </cols>
  <sheetData>
    <row r="1" spans="1:7" x14ac:dyDescent="0.25">
      <c r="A1" s="20" t="s">
        <v>46</v>
      </c>
      <c r="B1" s="21" t="str">
        <f>'Info '!C2</f>
        <v>JSC TBC Bank</v>
      </c>
      <c r="C1" s="21"/>
    </row>
    <row r="2" spans="1:7" x14ac:dyDescent="0.25">
      <c r="A2" s="20" t="s">
        <v>47</v>
      </c>
      <c r="B2" s="22">
        <f>'1. key ratios '!B2</f>
        <v>46203</v>
      </c>
      <c r="C2" s="21"/>
    </row>
    <row r="3" spans="1:7" x14ac:dyDescent="0.25">
      <c r="A3" s="20"/>
      <c r="B3" s="21"/>
      <c r="C3" s="21"/>
    </row>
    <row r="4" spans="1:7" ht="15" customHeight="1" thickBot="1" x14ac:dyDescent="0.35">
      <c r="A4" s="19" t="s">
        <v>238</v>
      </c>
      <c r="B4" s="126" t="s">
        <v>239</v>
      </c>
      <c r="C4" s="127" t="s">
        <v>240</v>
      </c>
    </row>
    <row r="5" spans="1:7" ht="15" customHeight="1" x14ac:dyDescent="0.2">
      <c r="A5" s="128" t="s">
        <v>51</v>
      </c>
      <c r="B5" s="129"/>
      <c r="C5" s="27" t="str">
        <f>INT((MONTH($B$2))/3)&amp;"Q"&amp;"-"&amp;YEAR($B$2)</f>
        <v>2Q-2026</v>
      </c>
      <c r="D5" s="27" t="str">
        <f>IF(INT(MONTH($B$2))=3, "4"&amp;"Q"&amp;"-"&amp;YEAR($B$2)-1, IF(INT(MONTH($B$2))=6, "1"&amp;"Q"&amp;"-"&amp;YEAR($B$2), IF(INT(MONTH($B$2))=9, "2"&amp;"Q"&amp;"-"&amp;YEAR($B$2),IF(INT(MONTH($B$2))=12, "3"&amp;"Q"&amp;"-"&amp;YEAR($B$2), 0))))</f>
        <v>1Q-2026</v>
      </c>
      <c r="E5" s="27" t="str">
        <f>IF(INT(MONTH($B$2))=3, "3"&amp;"Q"&amp;"-"&amp;YEAR($B$2)-1, IF(INT(MONTH($B$2))=6, "4"&amp;"Q"&amp;"-"&amp;YEAR($B$2)-1, IF(INT(MONTH($B$2))=9, "1"&amp;"Q"&amp;"-"&amp;YEAR($B$2),IF(INT(MONTH($B$2))=12, "2"&amp;"Q"&amp;"-"&amp;YEAR($B$2), 0))))</f>
        <v>4Q-2025</v>
      </c>
      <c r="F5" s="27" t="str">
        <f>IF(INT(MONTH($B$2))=3, "2"&amp;"Q"&amp;"-"&amp;YEAR($B$2)-1, IF(INT(MONTH($B$2))=6, "3"&amp;"Q"&amp;"-"&amp;YEAR($B$2)-1, IF(INT(MONTH($B$2))=9, "4"&amp;"Q"&amp;"-"&amp;YEAR($B$2)-1,IF(INT(MONTH($B$2))=12, "1"&amp;"Q"&amp;"-"&amp;YEAR($B$2), 0))))</f>
        <v>3Q-2025</v>
      </c>
      <c r="G5" s="28" t="str">
        <f>IF(INT(MONTH($B$2))=3, "1"&amp;"Q"&amp;"-"&amp;YEAR($B$2)-1, IF(INT(MONTH($B$2))=6, "2"&amp;"Q"&amp;"-"&amp;YEAR($B$2)-1, IF(INT(MONTH($B$2))=9, "3"&amp;"Q"&amp;"-"&amp;YEAR($B$2)-1,IF(INT(MONTH($B$2))=12, "4"&amp;"Q"&amp;"-"&amp;YEAR($B$2)-1, 0))))</f>
        <v>2Q-2025</v>
      </c>
    </row>
    <row r="6" spans="1:7" ht="15" customHeight="1" x14ac:dyDescent="0.2">
      <c r="A6" s="130">
        <v>1</v>
      </c>
      <c r="B6" s="131" t="s">
        <v>241</v>
      </c>
      <c r="C6" s="132">
        <f>C7+C9+C10</f>
        <v>28209447565.447723</v>
      </c>
      <c r="D6" s="132">
        <f>D7+D9+D10</f>
        <v>27550434745.915176</v>
      </c>
      <c r="E6" s="132">
        <f>E7+E9+E10</f>
        <v>26971742921.518513</v>
      </c>
      <c r="F6" s="132">
        <f>F7+F9+F10</f>
        <v>25982442633.218735</v>
      </c>
      <c r="G6" s="132">
        <f>G7+G9+G10</f>
        <v>25985506705.635128</v>
      </c>
    </row>
    <row r="7" spans="1:7" ht="15" customHeight="1" x14ac:dyDescent="0.2">
      <c r="A7" s="130">
        <v>1.1000000000000001</v>
      </c>
      <c r="B7" s="131" t="s">
        <v>242</v>
      </c>
      <c r="C7" s="133">
        <v>26781892447.201992</v>
      </c>
      <c r="D7" s="134">
        <v>26046355524.371708</v>
      </c>
      <c r="E7" s="133">
        <v>25561722971.679005</v>
      </c>
      <c r="F7" s="133">
        <v>24603521475.283283</v>
      </c>
      <c r="G7" s="135">
        <v>24502663587.026764</v>
      </c>
    </row>
    <row r="8" spans="1:7" ht="13" x14ac:dyDescent="0.2">
      <c r="A8" s="130" t="s">
        <v>243</v>
      </c>
      <c r="B8" s="131" t="s">
        <v>244</v>
      </c>
      <c r="C8" s="133">
        <v>18577984.969999999</v>
      </c>
      <c r="D8" s="134">
        <v>18577984.969999999</v>
      </c>
      <c r="E8" s="133">
        <v>16348820.109999999</v>
      </c>
      <c r="F8" s="133">
        <v>16348820.109999999</v>
      </c>
      <c r="G8" s="135">
        <v>26556743.758000001</v>
      </c>
    </row>
    <row r="9" spans="1:7" ht="15" customHeight="1" x14ac:dyDescent="0.25">
      <c r="A9" s="130">
        <v>1.2</v>
      </c>
      <c r="B9" s="136" t="s">
        <v>195</v>
      </c>
      <c r="C9" s="133">
        <v>1317130186.3829968</v>
      </c>
      <c r="D9" s="134">
        <v>1351948457.3688564</v>
      </c>
      <c r="E9" s="133">
        <v>1259010201.9944844</v>
      </c>
      <c r="F9" s="133">
        <v>1217768761.1764164</v>
      </c>
      <c r="G9" s="135">
        <v>1347029859.7021906</v>
      </c>
    </row>
    <row r="10" spans="1:7" ht="15" customHeight="1" x14ac:dyDescent="0.2">
      <c r="A10" s="130">
        <v>1.3</v>
      </c>
      <c r="B10" s="131" t="s">
        <v>32</v>
      </c>
      <c r="C10" s="133">
        <v>110424931.86273456</v>
      </c>
      <c r="D10" s="134">
        <v>152130764.1746144</v>
      </c>
      <c r="E10" s="133">
        <v>151009747.84502432</v>
      </c>
      <c r="F10" s="133">
        <v>161152396.75903311</v>
      </c>
      <c r="G10" s="135">
        <v>135813258.90617421</v>
      </c>
    </row>
    <row r="11" spans="1:7" ht="15" customHeight="1" x14ac:dyDescent="0.2">
      <c r="A11" s="130">
        <v>2</v>
      </c>
      <c r="B11" s="131" t="s">
        <v>245</v>
      </c>
      <c r="C11" s="133">
        <v>219213810.95605758</v>
      </c>
      <c r="D11" s="134">
        <v>250808834.25707346</v>
      </c>
      <c r="E11" s="133">
        <v>252216541.94504744</v>
      </c>
      <c r="F11" s="133">
        <v>209759815.21838444</v>
      </c>
      <c r="G11" s="135">
        <v>159393012.56365746</v>
      </c>
    </row>
    <row r="12" spans="1:7" ht="15" customHeight="1" x14ac:dyDescent="0.2">
      <c r="A12" s="130">
        <v>3</v>
      </c>
      <c r="B12" s="131" t="s">
        <v>246</v>
      </c>
      <c r="C12" s="133">
        <v>4181737813.8375006</v>
      </c>
      <c r="D12" s="134">
        <v>4181737813.8375006</v>
      </c>
      <c r="E12" s="133">
        <v>4181737813.8375006</v>
      </c>
      <c r="F12" s="133">
        <v>3794626459.8384366</v>
      </c>
      <c r="G12" s="135">
        <v>3794626459.8384366</v>
      </c>
    </row>
    <row r="13" spans="1:7" ht="15" customHeight="1" thickBot="1" x14ac:dyDescent="0.25">
      <c r="A13" s="137">
        <v>4</v>
      </c>
      <c r="B13" s="138" t="s">
        <v>247</v>
      </c>
      <c r="C13" s="139">
        <f>C6+C11+C12</f>
        <v>32610399190.241283</v>
      </c>
      <c r="D13" s="140">
        <f>D6+D11+D12</f>
        <v>31982981394.00975</v>
      </c>
      <c r="E13" s="141">
        <f t="shared" ref="E13:G13" si="0">E6+E11+E12</f>
        <v>31405697277.301064</v>
      </c>
      <c r="F13" s="139">
        <f t="shared" si="0"/>
        <v>29986828908.275555</v>
      </c>
      <c r="G13" s="142">
        <f t="shared" si="0"/>
        <v>29939526178.03722</v>
      </c>
    </row>
    <row r="14" spans="1:7" x14ac:dyDescent="0.25">
      <c r="B14" s="143"/>
    </row>
    <row r="15" spans="1:7" x14ac:dyDescent="0.25">
      <c r="B15" s="143"/>
    </row>
    <row r="16" spans="1:7" x14ac:dyDescent="0.25">
      <c r="B16" s="143"/>
    </row>
    <row r="17" s="125" customFormat="1" ht="10" x14ac:dyDescent="0.2"/>
    <row r="18" s="125" customFormat="1" ht="10" x14ac:dyDescent="0.2"/>
    <row r="19" s="125" customFormat="1" ht="10" x14ac:dyDescent="0.2"/>
    <row r="20" s="125" customFormat="1" ht="10" x14ac:dyDescent="0.2"/>
    <row r="21" s="125" customFormat="1" ht="10" x14ac:dyDescent="0.2"/>
    <row r="22" s="125" customFormat="1" ht="10" x14ac:dyDescent="0.2"/>
    <row r="23" s="125" customFormat="1" ht="10" x14ac:dyDescent="0.2"/>
    <row r="24" s="125" customFormat="1" ht="10" x14ac:dyDescent="0.2"/>
    <row r="25" s="125" customFormat="1" ht="10" x14ac:dyDescent="0.2"/>
    <row r="26" s="125" customFormat="1" ht="10" x14ac:dyDescent="0.2"/>
    <row r="27" s="125" customFormat="1" ht="10" x14ac:dyDescent="0.2"/>
    <row r="28" s="125" customFormat="1" ht="10" x14ac:dyDescent="0.2"/>
    <row r="29" s="125" customFormat="1" ht="10" x14ac:dyDescent="0.2"/>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F1795-1D83-4804-B2D8-84610F60CB10}">
  <sheetPr codeName="Sheet8">
    <tabColor theme="0" tint="-4.9989318521683403E-2"/>
  </sheetPr>
  <dimension ref="A1:H36"/>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C9" sqref="C9"/>
    </sheetView>
  </sheetViews>
  <sheetFormatPr defaultColWidth="9.1796875" defaultRowHeight="14" x14ac:dyDescent="0.3"/>
  <cols>
    <col min="1" max="1" width="9.54296875" style="19" bestFit="1" customWidth="1"/>
    <col min="2" max="2" width="65.54296875" style="19" customWidth="1"/>
    <col min="3" max="3" width="40.1796875" style="19" bestFit="1" customWidth="1"/>
    <col min="4" max="16384" width="9.1796875" style="3"/>
  </cols>
  <sheetData>
    <row r="1" spans="1:8" x14ac:dyDescent="0.3">
      <c r="A1" s="20" t="s">
        <v>46</v>
      </c>
      <c r="B1" s="21" t="str">
        <f>'Info '!C2</f>
        <v>JSC TBC Bank</v>
      </c>
    </row>
    <row r="2" spans="1:8" x14ac:dyDescent="0.3">
      <c r="A2" s="20" t="s">
        <v>47</v>
      </c>
      <c r="B2" s="22">
        <f>'1. key ratios '!B2</f>
        <v>46203</v>
      </c>
    </row>
    <row r="4" spans="1:8" ht="28" customHeight="1" thickBot="1" x14ac:dyDescent="0.35">
      <c r="A4" s="144" t="s">
        <v>248</v>
      </c>
      <c r="B4" s="145" t="s">
        <v>249</v>
      </c>
      <c r="C4" s="146"/>
    </row>
    <row r="5" spans="1:8" x14ac:dyDescent="0.3">
      <c r="A5" s="147"/>
      <c r="B5" s="148" t="s">
        <v>250</v>
      </c>
      <c r="C5" s="149" t="s">
        <v>251</v>
      </c>
    </row>
    <row r="6" spans="1:8" x14ac:dyDescent="0.3">
      <c r="A6" s="150">
        <v>1</v>
      </c>
      <c r="B6" s="151" t="s">
        <v>252</v>
      </c>
      <c r="C6" s="152" t="s">
        <v>253</v>
      </c>
    </row>
    <row r="7" spans="1:8" x14ac:dyDescent="0.3">
      <c r="A7" s="150">
        <v>2</v>
      </c>
      <c r="B7" s="151" t="s">
        <v>254</v>
      </c>
      <c r="C7" s="152" t="s">
        <v>255</v>
      </c>
    </row>
    <row r="8" spans="1:8" x14ac:dyDescent="0.3">
      <c r="A8" s="150">
        <v>3</v>
      </c>
      <c r="B8" s="151" t="s">
        <v>256</v>
      </c>
      <c r="C8" s="152" t="s">
        <v>255</v>
      </c>
    </row>
    <row r="9" spans="1:8" x14ac:dyDescent="0.3">
      <c r="A9" s="150">
        <v>4</v>
      </c>
      <c r="B9" s="151" t="s">
        <v>257</v>
      </c>
      <c r="C9" s="152" t="s">
        <v>255</v>
      </c>
    </row>
    <row r="10" spans="1:8" x14ac:dyDescent="0.3">
      <c r="A10" s="150">
        <v>5</v>
      </c>
      <c r="B10" s="151" t="s">
        <v>258</v>
      </c>
      <c r="C10" s="152" t="s">
        <v>255</v>
      </c>
    </row>
    <row r="11" spans="1:8" x14ac:dyDescent="0.3">
      <c r="A11" s="150">
        <v>6</v>
      </c>
      <c r="B11" s="151" t="s">
        <v>259</v>
      </c>
      <c r="C11" s="152" t="s">
        <v>255</v>
      </c>
    </row>
    <row r="12" spans="1:8" x14ac:dyDescent="0.3">
      <c r="A12" s="150">
        <v>7</v>
      </c>
      <c r="B12" s="151" t="s">
        <v>260</v>
      </c>
      <c r="C12" s="152" t="s">
        <v>255</v>
      </c>
      <c r="H12" s="153"/>
    </row>
    <row r="13" spans="1:8" x14ac:dyDescent="0.3">
      <c r="A13" s="150">
        <v>8</v>
      </c>
      <c r="B13" s="151" t="s">
        <v>261</v>
      </c>
      <c r="C13" s="152" t="s">
        <v>255</v>
      </c>
    </row>
    <row r="14" spans="1:8" x14ac:dyDescent="0.3">
      <c r="A14" s="150">
        <v>9</v>
      </c>
      <c r="B14" s="151" t="s">
        <v>262</v>
      </c>
      <c r="C14" s="152" t="s">
        <v>255</v>
      </c>
    </row>
    <row r="15" spans="1:8" x14ac:dyDescent="0.3">
      <c r="A15" s="150"/>
      <c r="B15" s="151"/>
      <c r="C15" s="152"/>
    </row>
    <row r="16" spans="1:8" x14ac:dyDescent="0.3">
      <c r="A16" s="150"/>
      <c r="B16" s="154"/>
      <c r="C16" s="155"/>
    </row>
    <row r="17" spans="1:3" x14ac:dyDescent="0.3">
      <c r="A17" s="150"/>
      <c r="B17" s="29" t="s">
        <v>263</v>
      </c>
      <c r="C17" s="156" t="s">
        <v>264</v>
      </c>
    </row>
    <row r="18" spans="1:3" x14ac:dyDescent="0.3">
      <c r="A18" s="150">
        <v>1</v>
      </c>
      <c r="B18" s="151" t="s">
        <v>265</v>
      </c>
      <c r="C18" s="157" t="s">
        <v>266</v>
      </c>
    </row>
    <row r="19" spans="1:3" x14ac:dyDescent="0.3">
      <c r="A19" s="150">
        <v>2</v>
      </c>
      <c r="B19" s="151" t="s">
        <v>267</v>
      </c>
      <c r="C19" s="157" t="s">
        <v>268</v>
      </c>
    </row>
    <row r="20" spans="1:3" x14ac:dyDescent="0.3">
      <c r="A20" s="150">
        <v>3</v>
      </c>
      <c r="B20" s="151" t="s">
        <v>269</v>
      </c>
      <c r="C20" s="157" t="s">
        <v>270</v>
      </c>
    </row>
    <row r="21" spans="1:3" x14ac:dyDescent="0.3">
      <c r="A21" s="150"/>
      <c r="B21" s="151"/>
      <c r="C21" s="157"/>
    </row>
    <row r="22" spans="1:3" x14ac:dyDescent="0.3">
      <c r="A22" s="150"/>
      <c r="B22" s="151"/>
      <c r="C22" s="157"/>
    </row>
    <row r="23" spans="1:3" x14ac:dyDescent="0.3">
      <c r="A23" s="150"/>
      <c r="B23" s="151"/>
      <c r="C23" s="157"/>
    </row>
    <row r="24" spans="1:3" x14ac:dyDescent="0.3">
      <c r="A24" s="150"/>
      <c r="B24" s="151"/>
      <c r="C24" s="157"/>
    </row>
    <row r="25" spans="1:3" x14ac:dyDescent="0.3">
      <c r="A25" s="150"/>
      <c r="B25" s="151"/>
      <c r="C25" s="157"/>
    </row>
    <row r="26" spans="1:3" x14ac:dyDescent="0.3">
      <c r="A26" s="150"/>
      <c r="B26" s="151"/>
      <c r="C26" s="158"/>
    </row>
    <row r="27" spans="1:3" ht="15.75" customHeight="1" x14ac:dyDescent="0.3">
      <c r="A27" s="150"/>
      <c r="B27" s="151"/>
      <c r="C27" s="158"/>
    </row>
    <row r="28" spans="1:3" ht="15.75" customHeight="1" x14ac:dyDescent="0.3">
      <c r="A28" s="150"/>
      <c r="B28" s="668" t="s">
        <v>271</v>
      </c>
      <c r="C28" s="669"/>
    </row>
    <row r="29" spans="1:3" ht="30" customHeight="1" x14ac:dyDescent="0.35">
      <c r="A29" s="150">
        <v>1</v>
      </c>
      <c r="B29" s="159" t="s">
        <v>272</v>
      </c>
      <c r="C29" s="160">
        <v>0.99878075215747519</v>
      </c>
    </row>
    <row r="30" spans="1:3" x14ac:dyDescent="0.3">
      <c r="A30" s="150"/>
      <c r="B30" s="151"/>
      <c r="C30" s="152"/>
    </row>
    <row r="31" spans="1:3" ht="15.75" customHeight="1" x14ac:dyDescent="0.3">
      <c r="A31" s="150"/>
      <c r="B31" s="668" t="s">
        <v>273</v>
      </c>
      <c r="C31" s="669"/>
    </row>
    <row r="32" spans="1:3" ht="29.25" customHeight="1" x14ac:dyDescent="0.35">
      <c r="A32" s="150">
        <v>1</v>
      </c>
      <c r="B32" s="151" t="s">
        <v>274</v>
      </c>
      <c r="C32" s="160">
        <v>9.6038555753984123E-2</v>
      </c>
    </row>
    <row r="33" spans="1:3" ht="14.5" x14ac:dyDescent="0.35">
      <c r="A33" s="150">
        <v>2</v>
      </c>
      <c r="B33" s="161" t="s">
        <v>275</v>
      </c>
      <c r="C33" s="160">
        <v>7.0819655827897426E-2</v>
      </c>
    </row>
    <row r="34" spans="1:3" ht="14.5" x14ac:dyDescent="0.35">
      <c r="A34" s="159">
        <v>3</v>
      </c>
      <c r="B34" s="159" t="s">
        <v>276</v>
      </c>
      <c r="C34" s="160">
        <v>6.5017396839470581E-2</v>
      </c>
    </row>
    <row r="35" spans="1:3" ht="15" thickBot="1" x14ac:dyDescent="0.4">
      <c r="A35" s="162">
        <v>4</v>
      </c>
      <c r="B35" s="162" t="s">
        <v>277</v>
      </c>
      <c r="C35" s="160">
        <v>5.735299368301925E-2</v>
      </c>
    </row>
    <row r="36" spans="1:3" ht="14.5" x14ac:dyDescent="0.35">
      <c r="A36" s="159">
        <v>5</v>
      </c>
      <c r="B36" s="159" t="s">
        <v>278</v>
      </c>
      <c r="C36" s="160">
        <v>5.142048963050036E-2</v>
      </c>
    </row>
  </sheetData>
  <mergeCells count="2">
    <mergeCell ref="B28:C28"/>
    <mergeCell ref="B31:C31"/>
  </mergeCells>
  <dataValidations count="1">
    <dataValidation type="list" allowBlank="1" showInputMessage="1" showErrorMessage="1" sqref="C6:C15" xr:uid="{0D6F7F8F-F57E-4C50-BC3F-E40A929B6856}">
      <formula1>"Independent chair, Non-independent chair, Independent member, Non-independent member"</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8EFAF-877C-4D2E-868B-055129181D97}">
  <sheetPr codeName="Sheet9">
    <tabColor theme="0" tint="-4.9989318521683403E-2"/>
  </sheetPr>
  <dimension ref="A1:G53"/>
  <sheetViews>
    <sheetView zoomScale="80" zoomScaleNormal="80" workbookViewId="0">
      <pane xSplit="1" ySplit="5" topLeftCell="B6" activePane="bottomRight" state="frozen"/>
      <selection activeCell="B19" sqref="B19"/>
      <selection pane="topRight" activeCell="B19" sqref="B19"/>
      <selection pane="bottomLeft" activeCell="B19" sqref="B19"/>
      <selection pane="bottomRight" activeCell="E7" sqref="E7"/>
    </sheetView>
  </sheetViews>
  <sheetFormatPr defaultColWidth="9.1796875" defaultRowHeight="14" x14ac:dyDescent="0.3"/>
  <cols>
    <col min="1" max="1" width="9.54296875" style="19" bestFit="1" customWidth="1"/>
    <col min="2" max="2" width="54.1796875" style="19" customWidth="1"/>
    <col min="3" max="3" width="28" style="19" customWidth="1"/>
    <col min="4" max="4" width="22.453125" style="19" customWidth="1"/>
    <col min="5" max="5" width="22.1796875" style="19" customWidth="1"/>
    <col min="6" max="6" width="12" style="3" bestFit="1" customWidth="1"/>
    <col min="7" max="7" width="12.54296875" style="3" bestFit="1" customWidth="1"/>
    <col min="8" max="16384" width="9.1796875" style="3"/>
  </cols>
  <sheetData>
    <row r="1" spans="1:5" x14ac:dyDescent="0.3">
      <c r="A1" s="163" t="s">
        <v>46</v>
      </c>
      <c r="B1" s="21" t="str">
        <f>'Info '!C2</f>
        <v>JSC TBC Bank</v>
      </c>
    </row>
    <row r="2" spans="1:5" s="20" customFormat="1" ht="15.75" customHeight="1" x14ac:dyDescent="0.25">
      <c r="A2" s="163" t="s">
        <v>47</v>
      </c>
      <c r="B2" s="22">
        <f>'1. key ratios '!B2</f>
        <v>46203</v>
      </c>
    </row>
    <row r="3" spans="1:5" s="20" customFormat="1" ht="15.75" customHeight="1" x14ac:dyDescent="0.25">
      <c r="A3" s="163"/>
    </row>
    <row r="4" spans="1:5" s="20" customFormat="1" ht="15.75" customHeight="1" thickBot="1" x14ac:dyDescent="0.3">
      <c r="A4" s="164" t="s">
        <v>279</v>
      </c>
      <c r="B4" s="670" t="s">
        <v>18</v>
      </c>
      <c r="C4" s="671"/>
      <c r="D4" s="671"/>
      <c r="E4" s="671"/>
    </row>
    <row r="5" spans="1:5" s="169" customFormat="1" ht="17.5" customHeight="1" x14ac:dyDescent="0.35">
      <c r="A5" s="165"/>
      <c r="B5" s="166"/>
      <c r="C5" s="167" t="s">
        <v>280</v>
      </c>
      <c r="D5" s="167" t="s">
        <v>281</v>
      </c>
      <c r="E5" s="168" t="s">
        <v>282</v>
      </c>
    </row>
    <row r="6" spans="1:5" ht="14.5" customHeight="1" x14ac:dyDescent="0.3">
      <c r="A6" s="170"/>
      <c r="B6" s="672" t="s">
        <v>283</v>
      </c>
      <c r="C6" s="672" t="s">
        <v>284</v>
      </c>
      <c r="D6" s="673" t="s">
        <v>285</v>
      </c>
      <c r="E6" s="674"/>
    </row>
    <row r="7" spans="1:5" ht="99.65" customHeight="1" x14ac:dyDescent="0.3">
      <c r="A7" s="170"/>
      <c r="B7" s="665"/>
      <c r="C7" s="672"/>
      <c r="D7" s="171" t="s">
        <v>286</v>
      </c>
      <c r="E7" s="172" t="s">
        <v>287</v>
      </c>
    </row>
    <row r="8" spans="1:5" ht="20" x14ac:dyDescent="0.35">
      <c r="A8" s="173">
        <v>1</v>
      </c>
      <c r="B8" s="174" t="s">
        <v>98</v>
      </c>
      <c r="C8" s="175">
        <f>SUM(C9:C11)</f>
        <v>3819723509.8269</v>
      </c>
      <c r="D8" s="175">
        <f>SUM(D9:D11)</f>
        <v>0</v>
      </c>
      <c r="E8" s="175">
        <f>SUM(E9:E11)</f>
        <v>3819723509.8269</v>
      </c>
    </row>
    <row r="9" spans="1:5" ht="14.5" x14ac:dyDescent="0.35">
      <c r="A9" s="173">
        <v>1.1000000000000001</v>
      </c>
      <c r="B9" s="176" t="s">
        <v>99</v>
      </c>
      <c r="C9" s="175">
        <v>831319622.05130005</v>
      </c>
      <c r="D9" s="175">
        <v>0</v>
      </c>
      <c r="E9" s="175">
        <v>831319622.05130005</v>
      </c>
    </row>
    <row r="10" spans="1:5" ht="14.5" x14ac:dyDescent="0.35">
      <c r="A10" s="173">
        <v>1.2</v>
      </c>
      <c r="B10" s="176" t="s">
        <v>100</v>
      </c>
      <c r="C10" s="175">
        <v>1780557387.7989001</v>
      </c>
      <c r="D10" s="175">
        <v>0</v>
      </c>
      <c r="E10" s="175">
        <v>1780557387.7989001</v>
      </c>
    </row>
    <row r="11" spans="1:5" ht="14.5" x14ac:dyDescent="0.35">
      <c r="A11" s="173">
        <v>1.3</v>
      </c>
      <c r="B11" s="176" t="s">
        <v>101</v>
      </c>
      <c r="C11" s="175">
        <v>1207846499.9766998</v>
      </c>
      <c r="D11" s="175">
        <v>0</v>
      </c>
      <c r="E11" s="175">
        <v>1207846499.9766998</v>
      </c>
    </row>
    <row r="12" spans="1:5" ht="14.5" x14ac:dyDescent="0.35">
      <c r="A12" s="173">
        <v>2</v>
      </c>
      <c r="B12" s="177" t="s">
        <v>102</v>
      </c>
      <c r="C12" s="175">
        <v>125830350.13329999</v>
      </c>
      <c r="D12" s="175">
        <v>0</v>
      </c>
      <c r="E12" s="175">
        <v>125830350.13329999</v>
      </c>
    </row>
    <row r="13" spans="1:5" ht="14.5" x14ac:dyDescent="0.35">
      <c r="A13" s="173">
        <v>2.1</v>
      </c>
      <c r="B13" s="178" t="s">
        <v>103</v>
      </c>
      <c r="C13" s="175">
        <v>125830350.13329999</v>
      </c>
      <c r="D13" s="175">
        <v>0</v>
      </c>
      <c r="E13" s="175">
        <v>125830350.13329999</v>
      </c>
    </row>
    <row r="14" spans="1:5" ht="20" x14ac:dyDescent="0.35">
      <c r="A14" s="173">
        <v>3</v>
      </c>
      <c r="B14" s="179" t="s">
        <v>104</v>
      </c>
      <c r="C14" s="175">
        <v>0</v>
      </c>
      <c r="D14" s="175">
        <v>0</v>
      </c>
      <c r="E14" s="175">
        <v>0</v>
      </c>
    </row>
    <row r="15" spans="1:5" ht="14.5" x14ac:dyDescent="0.35">
      <c r="A15" s="173">
        <v>4</v>
      </c>
      <c r="B15" s="104" t="s">
        <v>105</v>
      </c>
      <c r="C15" s="175">
        <v>0</v>
      </c>
      <c r="D15" s="175">
        <v>0</v>
      </c>
      <c r="E15" s="175">
        <v>0</v>
      </c>
    </row>
    <row r="16" spans="1:5" ht="20" x14ac:dyDescent="0.35">
      <c r="A16" s="173">
        <v>5</v>
      </c>
      <c r="B16" s="180" t="s">
        <v>106</v>
      </c>
      <c r="C16" s="175">
        <f>SUM(C17:C19)</f>
        <v>5426776911.7215014</v>
      </c>
      <c r="D16" s="175">
        <f>SUM(D17:D19)</f>
        <v>0</v>
      </c>
      <c r="E16" s="175">
        <f>SUM(E17:E19)</f>
        <v>5426776911.7215014</v>
      </c>
    </row>
    <row r="17" spans="1:5" ht="14.5" x14ac:dyDescent="0.35">
      <c r="A17" s="173">
        <v>5.0999999999999996</v>
      </c>
      <c r="B17" s="103" t="s">
        <v>107</v>
      </c>
      <c r="C17" s="175">
        <v>1213637.46</v>
      </c>
      <c r="D17" s="175">
        <v>0</v>
      </c>
      <c r="E17" s="175">
        <v>1213637.46</v>
      </c>
    </row>
    <row r="18" spans="1:5" ht="14.5" x14ac:dyDescent="0.35">
      <c r="A18" s="173">
        <v>5.2</v>
      </c>
      <c r="B18" s="103" t="s">
        <v>108</v>
      </c>
      <c r="C18" s="175">
        <v>5425563274.2615013</v>
      </c>
      <c r="D18" s="175">
        <v>0</v>
      </c>
      <c r="E18" s="175">
        <v>5425563274.2615013</v>
      </c>
    </row>
    <row r="19" spans="1:5" ht="14.5" x14ac:dyDescent="0.35">
      <c r="A19" s="173">
        <v>5.3</v>
      </c>
      <c r="B19" s="181" t="s">
        <v>109</v>
      </c>
      <c r="C19" s="175">
        <v>0</v>
      </c>
      <c r="D19" s="175">
        <v>0</v>
      </c>
      <c r="E19" s="175">
        <v>0</v>
      </c>
    </row>
    <row r="20" spans="1:5" ht="14.5" x14ac:dyDescent="0.35">
      <c r="A20" s="173">
        <v>6</v>
      </c>
      <c r="B20" s="179" t="s">
        <v>110</v>
      </c>
      <c r="C20" s="175">
        <f>SUM(C21:C22)</f>
        <v>28200770555.248188</v>
      </c>
      <c r="D20" s="175">
        <f>SUM(D21:D22)</f>
        <v>0</v>
      </c>
      <c r="E20" s="175">
        <f>SUM(E21:E22)</f>
        <v>28200770555.248188</v>
      </c>
    </row>
    <row r="21" spans="1:5" ht="14.5" x14ac:dyDescent="0.35">
      <c r="A21" s="173">
        <v>6.1</v>
      </c>
      <c r="B21" s="103" t="s">
        <v>108</v>
      </c>
      <c r="C21" s="175">
        <v>0</v>
      </c>
      <c r="D21" s="175">
        <v>0</v>
      </c>
      <c r="E21" s="175">
        <v>0</v>
      </c>
    </row>
    <row r="22" spans="1:5" ht="14.5" x14ac:dyDescent="0.35">
      <c r="A22" s="173">
        <v>6.2</v>
      </c>
      <c r="B22" s="181" t="s">
        <v>109</v>
      </c>
      <c r="C22" s="175">
        <v>28200770555.248188</v>
      </c>
      <c r="D22" s="175">
        <v>0</v>
      </c>
      <c r="E22" s="175">
        <v>28200770555.248188</v>
      </c>
    </row>
    <row r="23" spans="1:5" ht="14.5" x14ac:dyDescent="0.35">
      <c r="A23" s="173">
        <v>7</v>
      </c>
      <c r="B23" s="177" t="s">
        <v>111</v>
      </c>
      <c r="C23" s="175">
        <v>24022149.109999999</v>
      </c>
      <c r="D23" s="175">
        <v>5666164.080000001</v>
      </c>
      <c r="E23" s="175">
        <v>18355985.029999997</v>
      </c>
    </row>
    <row r="24" spans="1:5" ht="14.5" x14ac:dyDescent="0.35">
      <c r="A24" s="173">
        <v>8</v>
      </c>
      <c r="B24" s="182" t="s">
        <v>112</v>
      </c>
      <c r="C24" s="175">
        <v>0</v>
      </c>
      <c r="D24" s="175">
        <v>0</v>
      </c>
      <c r="E24" s="175">
        <v>0</v>
      </c>
    </row>
    <row r="25" spans="1:5" ht="14.5" x14ac:dyDescent="0.35">
      <c r="A25" s="173">
        <v>9</v>
      </c>
      <c r="B25" s="104" t="s">
        <v>113</v>
      </c>
      <c r="C25" s="175">
        <f>SUM(C26:C27)</f>
        <v>787841925.05229998</v>
      </c>
      <c r="D25" s="175">
        <f>SUM(D26:D27)</f>
        <v>0</v>
      </c>
      <c r="E25" s="175">
        <f>SUM(E26:E27)</f>
        <v>787841925.05229998</v>
      </c>
    </row>
    <row r="26" spans="1:5" ht="14.5" x14ac:dyDescent="0.35">
      <c r="A26" s="173">
        <v>9.1</v>
      </c>
      <c r="B26" s="103" t="s">
        <v>114</v>
      </c>
      <c r="C26" s="175">
        <v>777533096.17229998</v>
      </c>
      <c r="D26" s="175">
        <v>0</v>
      </c>
      <c r="E26" s="175">
        <v>777533096.17229998</v>
      </c>
    </row>
    <row r="27" spans="1:5" ht="14.5" x14ac:dyDescent="0.35">
      <c r="A27" s="173">
        <v>9.1999999999999993</v>
      </c>
      <c r="B27" s="103" t="s">
        <v>115</v>
      </c>
      <c r="C27" s="175">
        <v>10308828.879999999</v>
      </c>
      <c r="D27" s="175">
        <v>0</v>
      </c>
      <c r="E27" s="175">
        <v>10308828.879999999</v>
      </c>
    </row>
    <row r="28" spans="1:5" ht="14.5" x14ac:dyDescent="0.35">
      <c r="A28" s="173">
        <v>10</v>
      </c>
      <c r="B28" s="104" t="s">
        <v>116</v>
      </c>
      <c r="C28" s="175">
        <f>SUM(C29:C30)</f>
        <v>472331178.76700008</v>
      </c>
      <c r="D28" s="175">
        <f>SUM(D29:D30)</f>
        <v>472331178.76700008</v>
      </c>
      <c r="E28" s="175">
        <f>SUM(E29:E30)</f>
        <v>0</v>
      </c>
    </row>
    <row r="29" spans="1:5" ht="14.5" x14ac:dyDescent="0.35">
      <c r="A29" s="173">
        <v>10.1</v>
      </c>
      <c r="B29" s="103" t="s">
        <v>117</v>
      </c>
      <c r="C29" s="175">
        <v>27502089.174000002</v>
      </c>
      <c r="D29" s="175">
        <v>27502089.174000002</v>
      </c>
      <c r="E29" s="175">
        <v>0</v>
      </c>
    </row>
    <row r="30" spans="1:5" ht="14.5" x14ac:dyDescent="0.35">
      <c r="A30" s="173">
        <v>10.199999999999999</v>
      </c>
      <c r="B30" s="103" t="s">
        <v>118</v>
      </c>
      <c r="C30" s="175">
        <v>444829089.59300005</v>
      </c>
      <c r="D30" s="175">
        <v>444829089.59300005</v>
      </c>
      <c r="E30" s="175">
        <v>0</v>
      </c>
    </row>
    <row r="31" spans="1:5" ht="14.5" x14ac:dyDescent="0.35">
      <c r="A31" s="173">
        <v>11</v>
      </c>
      <c r="B31" s="104" t="s">
        <v>119</v>
      </c>
      <c r="C31" s="175">
        <f>SUM(C32:C33)</f>
        <v>-7.0000000009313224E-2</v>
      </c>
      <c r="D31" s="175">
        <f>SUM(D32:D33)</f>
        <v>0</v>
      </c>
      <c r="E31" s="175">
        <f>SUM(E32:E33)</f>
        <v>-7.0000000009313224E-2</v>
      </c>
    </row>
    <row r="32" spans="1:5" ht="14.5" x14ac:dyDescent="0.35">
      <c r="A32" s="173">
        <v>11.1</v>
      </c>
      <c r="B32" s="103" t="s">
        <v>120</v>
      </c>
      <c r="C32" s="175">
        <v>-1.0000000009313226E-2</v>
      </c>
      <c r="D32" s="175">
        <v>0</v>
      </c>
      <c r="E32" s="175">
        <v>-1.0000000009313226E-2</v>
      </c>
    </row>
    <row r="33" spans="1:7" ht="14.5" x14ac:dyDescent="0.35">
      <c r="A33" s="173">
        <v>11.2</v>
      </c>
      <c r="B33" s="103" t="s">
        <v>121</v>
      </c>
      <c r="C33" s="175">
        <v>-0.06</v>
      </c>
      <c r="D33" s="175">
        <v>0</v>
      </c>
      <c r="E33" s="175">
        <v>-0.06</v>
      </c>
    </row>
    <row r="34" spans="1:7" ht="14.5" x14ac:dyDescent="0.35">
      <c r="A34" s="173">
        <v>13</v>
      </c>
      <c r="B34" s="104" t="s">
        <v>122</v>
      </c>
      <c r="C34" s="175">
        <v>871131888.29820001</v>
      </c>
      <c r="D34" s="175">
        <v>125830350.13330001</v>
      </c>
      <c r="E34" s="175">
        <v>745301538.16490006</v>
      </c>
    </row>
    <row r="35" spans="1:7" ht="14.5" x14ac:dyDescent="0.35">
      <c r="A35" s="173">
        <v>13.1</v>
      </c>
      <c r="B35" s="183" t="s">
        <v>123</v>
      </c>
      <c r="C35" s="175">
        <v>455782216.78719997</v>
      </c>
      <c r="D35" s="175">
        <v>0</v>
      </c>
      <c r="E35" s="175">
        <v>455782216.78719997</v>
      </c>
    </row>
    <row r="36" spans="1:7" ht="14.5" x14ac:dyDescent="0.35">
      <c r="A36" s="173">
        <v>13.2</v>
      </c>
      <c r="B36" s="183" t="s">
        <v>124</v>
      </c>
      <c r="C36" s="175">
        <v>0</v>
      </c>
      <c r="D36" s="175">
        <v>0</v>
      </c>
      <c r="E36" s="175">
        <v>0</v>
      </c>
    </row>
    <row r="37" spans="1:7" ht="26.5" thickBot="1" x14ac:dyDescent="0.35">
      <c r="A37" s="184"/>
      <c r="B37" s="185" t="s">
        <v>288</v>
      </c>
      <c r="C37" s="186">
        <f>SUM(C8,C12,C14,C15,C16,C20,C23,C24,C25,C28,C31,C34)</f>
        <v>39728428468.087387</v>
      </c>
      <c r="D37" s="186">
        <f>SUM(D8,D12,D14,D15,D16,D20,D23,D24,D25,D28,D31,D34)</f>
        <v>603827692.98030007</v>
      </c>
      <c r="E37" s="186">
        <f>SUM(E8,E12,E14,E15,E16,E20,E23,E24,E25,E28,E31,E34)</f>
        <v>39124600775.107086</v>
      </c>
    </row>
    <row r="38" spans="1:7" x14ac:dyDescent="0.3">
      <c r="A38" s="3"/>
      <c r="B38" s="3"/>
      <c r="C38" s="3"/>
      <c r="D38" s="3"/>
      <c r="E38" s="3"/>
    </row>
    <row r="39" spans="1:7" x14ac:dyDescent="0.3">
      <c r="A39" s="3"/>
      <c r="B39" s="3"/>
      <c r="C39" s="3"/>
      <c r="D39" s="3"/>
      <c r="E39" s="3"/>
    </row>
    <row r="41" spans="1:7" s="19" customFormat="1" x14ac:dyDescent="0.3">
      <c r="B41" s="187"/>
      <c r="F41" s="3"/>
      <c r="G41" s="3"/>
    </row>
    <row r="42" spans="1:7" s="19" customFormat="1" x14ac:dyDescent="0.3">
      <c r="B42" s="187"/>
      <c r="F42" s="3"/>
      <c r="G42" s="3"/>
    </row>
    <row r="43" spans="1:7" s="19" customFormat="1" x14ac:dyDescent="0.3">
      <c r="B43" s="187"/>
      <c r="F43" s="3"/>
      <c r="G43" s="3"/>
    </row>
    <row r="44" spans="1:7" s="19" customFormat="1" x14ac:dyDescent="0.3">
      <c r="B44" s="187"/>
      <c r="F44" s="3"/>
      <c r="G44" s="3"/>
    </row>
    <row r="45" spans="1:7" s="19" customFormat="1" x14ac:dyDescent="0.3">
      <c r="B45" s="187"/>
      <c r="F45" s="3"/>
      <c r="G45" s="3"/>
    </row>
    <row r="46" spans="1:7" s="19" customFormat="1" x14ac:dyDescent="0.3">
      <c r="B46" s="187"/>
      <c r="F46" s="3"/>
      <c r="G46" s="3"/>
    </row>
    <row r="47" spans="1:7" s="19" customFormat="1" x14ac:dyDescent="0.3">
      <c r="B47" s="187"/>
      <c r="F47" s="3"/>
      <c r="G47" s="3"/>
    </row>
    <row r="48" spans="1:7" s="19" customFormat="1" x14ac:dyDescent="0.3">
      <c r="B48" s="187"/>
      <c r="F48" s="3"/>
      <c r="G48" s="3"/>
    </row>
    <row r="49" spans="2:7" s="19" customFormat="1" x14ac:dyDescent="0.3">
      <c r="B49" s="187"/>
      <c r="F49" s="3"/>
      <c r="G49" s="3"/>
    </row>
    <row r="50" spans="2:7" s="19" customFormat="1" x14ac:dyDescent="0.3">
      <c r="B50" s="187"/>
      <c r="F50" s="3"/>
      <c r="G50" s="3"/>
    </row>
    <row r="51" spans="2:7" s="19" customFormat="1" x14ac:dyDescent="0.3">
      <c r="B51" s="187"/>
      <c r="F51" s="3"/>
      <c r="G51" s="3"/>
    </row>
    <row r="52" spans="2:7" s="19" customFormat="1" x14ac:dyDescent="0.3">
      <c r="B52" s="187"/>
      <c r="F52" s="3"/>
      <c r="G52" s="3"/>
    </row>
    <row r="53" spans="2:7" s="19" customFormat="1" x14ac:dyDescent="0.3">
      <c r="B53" s="187"/>
      <c r="F53" s="3"/>
      <c r="G53" s="3"/>
    </row>
  </sheetData>
  <mergeCells count="4">
    <mergeCell ref="B4:E4"/>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EB4CA-2E2F-4A62-B8AB-5A8EF27D75E5}">
  <sheetPr codeName="Sheet10">
    <tabColor theme="0" tint="-4.9989318521683403E-2"/>
  </sheetPr>
  <dimension ref="A1:F33"/>
  <sheetViews>
    <sheetView zoomScale="80" zoomScaleNormal="80" workbookViewId="0">
      <pane xSplit="1" ySplit="4" topLeftCell="B5" activePane="bottomRight" state="frozen"/>
      <selection activeCell="B19" sqref="B19"/>
      <selection pane="topRight" activeCell="B19" sqref="B19"/>
      <selection pane="bottomLeft" activeCell="B19" sqref="B19"/>
      <selection pane="bottomRight" activeCell="B5" sqref="B5"/>
    </sheetView>
  </sheetViews>
  <sheetFormatPr defaultColWidth="9.1796875" defaultRowHeight="12.5" outlineLevelRow="1" x14ac:dyDescent="0.25"/>
  <cols>
    <col min="1" max="1" width="9.54296875" style="19" bestFit="1" customWidth="1"/>
    <col min="2" max="2" width="155.453125" style="19" customWidth="1"/>
    <col min="3" max="3" width="18.08984375" style="19" customWidth="1"/>
    <col min="4" max="4" width="25.453125" style="19" customWidth="1"/>
    <col min="5" max="5" width="24.1796875" style="19" customWidth="1"/>
    <col min="6" max="6" width="24" style="19" customWidth="1"/>
    <col min="7" max="7" width="10" style="19" bestFit="1" customWidth="1"/>
    <col min="8" max="8" width="12" style="19" bestFit="1" customWidth="1"/>
    <col min="9" max="9" width="12.54296875" style="19" bestFit="1" customWidth="1"/>
    <col min="10" max="16384" width="9.1796875" style="19"/>
  </cols>
  <sheetData>
    <row r="1" spans="1:6" x14ac:dyDescent="0.25">
      <c r="A1" s="20" t="s">
        <v>46</v>
      </c>
      <c r="B1" s="21" t="str">
        <f>'Info '!C2</f>
        <v>JSC TBC Bank</v>
      </c>
    </row>
    <row r="2" spans="1:6" s="20" customFormat="1" ht="15.75" customHeight="1" x14ac:dyDescent="0.25">
      <c r="A2" s="20" t="s">
        <v>47</v>
      </c>
      <c r="B2" s="22">
        <f>'1. key ratios '!B2</f>
        <v>46203</v>
      </c>
      <c r="C2" s="19"/>
      <c r="D2" s="19"/>
      <c r="E2" s="19"/>
      <c r="F2" s="19"/>
    </row>
    <row r="3" spans="1:6" s="20" customFormat="1" ht="15.75" customHeight="1" x14ac:dyDescent="0.25">
      <c r="C3" s="19"/>
      <c r="D3" s="19"/>
      <c r="E3" s="19"/>
      <c r="F3" s="19"/>
    </row>
    <row r="4" spans="1:6" s="20" customFormat="1" ht="13.5" thickBot="1" x14ac:dyDescent="0.35">
      <c r="A4" s="20" t="s">
        <v>289</v>
      </c>
      <c r="B4" s="188" t="s">
        <v>290</v>
      </c>
      <c r="C4" s="189" t="s">
        <v>240</v>
      </c>
      <c r="D4" s="19"/>
      <c r="E4" s="19"/>
      <c r="F4" s="19"/>
    </row>
    <row r="5" spans="1:6" ht="13" x14ac:dyDescent="0.3">
      <c r="A5" s="190">
        <v>1</v>
      </c>
      <c r="B5" s="191" t="s">
        <v>291</v>
      </c>
      <c r="C5" s="192">
        <f>'7. LI1 '!E37</f>
        <v>39124600775.107086</v>
      </c>
    </row>
    <row r="6" spans="1:6" x14ac:dyDescent="0.25">
      <c r="A6" s="193">
        <v>2.1</v>
      </c>
      <c r="B6" s="1" t="s">
        <v>292</v>
      </c>
      <c r="C6" s="194">
        <v>3436039933.9099989</v>
      </c>
    </row>
    <row r="7" spans="1:6" s="143" customFormat="1" outlineLevel="1" x14ac:dyDescent="0.25">
      <c r="A7" s="130">
        <v>2.2000000000000002</v>
      </c>
      <c r="B7" s="131" t="s">
        <v>293</v>
      </c>
      <c r="C7" s="195">
        <v>3829541869.1684608</v>
      </c>
    </row>
    <row r="8" spans="1:6" s="143" customFormat="1" ht="14.5" x14ac:dyDescent="0.3">
      <c r="A8" s="130">
        <v>3</v>
      </c>
      <c r="B8" s="196" t="s">
        <v>294</v>
      </c>
      <c r="C8" s="197">
        <f>SUM(C5:C7)</f>
        <v>46390182578.185547</v>
      </c>
    </row>
    <row r="9" spans="1:6" x14ac:dyDescent="0.25">
      <c r="A9" s="193">
        <v>4</v>
      </c>
      <c r="B9" s="198" t="s">
        <v>295</v>
      </c>
      <c r="C9" s="194">
        <v>0</v>
      </c>
    </row>
    <row r="10" spans="1:6" s="143" customFormat="1" outlineLevel="1" x14ac:dyDescent="0.25">
      <c r="A10" s="130">
        <v>5.0999999999999996</v>
      </c>
      <c r="B10" s="131" t="s">
        <v>296</v>
      </c>
      <c r="C10" s="195">
        <v>-1835005534.6689532</v>
      </c>
    </row>
    <row r="11" spans="1:6" s="143" customFormat="1" outlineLevel="1" x14ac:dyDescent="0.25">
      <c r="A11" s="130">
        <v>5.2</v>
      </c>
      <c r="B11" s="131" t="s">
        <v>297</v>
      </c>
      <c r="C11" s="195">
        <v>-3829541869.1684608</v>
      </c>
    </row>
    <row r="12" spans="1:6" s="143" customFormat="1" x14ac:dyDescent="0.25">
      <c r="A12" s="130">
        <v>6</v>
      </c>
      <c r="B12" s="199" t="s">
        <v>298</v>
      </c>
      <c r="C12" s="195">
        <v>0</v>
      </c>
    </row>
    <row r="13" spans="1:6" s="143" customFormat="1" ht="13.5" thickBot="1" x14ac:dyDescent="0.35">
      <c r="A13" s="137">
        <v>7</v>
      </c>
      <c r="B13" s="200" t="s">
        <v>299</v>
      </c>
      <c r="C13" s="201">
        <f>SUM(C8:C12)</f>
        <v>40725635174.348129</v>
      </c>
    </row>
    <row r="15" spans="1:6" x14ac:dyDescent="0.25">
      <c r="B15" s="143"/>
    </row>
    <row r="17" spans="1:2" ht="13.5" x14ac:dyDescent="0.35">
      <c r="A17" s="53"/>
      <c r="B17" s="202"/>
    </row>
    <row r="18" spans="1:2" ht="14.5" x14ac:dyDescent="0.3">
      <c r="A18" s="203"/>
      <c r="B18" s="204"/>
    </row>
    <row r="19" spans="1:2" ht="13" x14ac:dyDescent="0.3">
      <c r="A19" s="205"/>
      <c r="B19" s="206"/>
    </row>
    <row r="20" spans="1:2" ht="13" x14ac:dyDescent="0.25">
      <c r="A20" s="207"/>
      <c r="B20" s="208"/>
    </row>
    <row r="21" spans="1:2" ht="13" x14ac:dyDescent="0.3">
      <c r="A21" s="207"/>
      <c r="B21" s="204"/>
    </row>
    <row r="22" spans="1:2" ht="13" x14ac:dyDescent="0.25">
      <c r="A22" s="205"/>
      <c r="B22" s="209"/>
    </row>
    <row r="23" spans="1:2" ht="13" x14ac:dyDescent="0.25">
      <c r="A23" s="207"/>
      <c r="B23" s="208"/>
    </row>
    <row r="24" spans="1:2" ht="13" x14ac:dyDescent="0.25">
      <c r="A24" s="207"/>
      <c r="B24" s="208"/>
    </row>
    <row r="25" spans="1:2" ht="13" x14ac:dyDescent="0.3">
      <c r="A25" s="207"/>
      <c r="B25" s="210"/>
    </row>
    <row r="26" spans="1:2" ht="13" x14ac:dyDescent="0.3">
      <c r="A26" s="207"/>
      <c r="B26" s="204"/>
    </row>
    <row r="27" spans="1:2" x14ac:dyDescent="0.25">
      <c r="B27" s="187"/>
    </row>
    <row r="28" spans="1:2" x14ac:dyDescent="0.25">
      <c r="B28" s="187"/>
    </row>
    <row r="29" spans="1:2" x14ac:dyDescent="0.25">
      <c r="B29" s="187"/>
    </row>
    <row r="30" spans="1:2" x14ac:dyDescent="0.25">
      <c r="B30" s="187"/>
    </row>
    <row r="31" spans="1:2" x14ac:dyDescent="0.25">
      <c r="B31" s="187"/>
    </row>
    <row r="32" spans="1:2" x14ac:dyDescent="0.25">
      <c r="B32" s="187"/>
    </row>
    <row r="33" spans="2:2" x14ac:dyDescent="0.25">
      <c r="B33" s="187"/>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32</vt:i4>
      </vt:variant>
    </vt:vector>
  </HeadingPairs>
  <TitlesOfParts>
    <vt:vector size="32" baseType="lpstr">
      <vt:lpstr>Info </vt:lpstr>
      <vt:lpstr>1. key ratios </vt:lpstr>
      <vt:lpstr>2. SOFP</vt:lpstr>
      <vt:lpstr>3. SOPL</vt:lpstr>
      <vt:lpstr>4. Off-balance</vt:lpstr>
      <vt:lpstr>5. RWA </vt:lpstr>
      <vt:lpstr>6. Administrators-shareholders</vt:lpstr>
      <vt:lpstr>7. LI1 </vt:lpstr>
      <vt:lpstr>8. LI2</vt:lpstr>
      <vt:lpstr>9.Capital</vt:lpstr>
      <vt:lpstr>9.1. Capital Requirements</vt:lpstr>
      <vt:lpstr>9.2. MREL1</vt:lpstr>
      <vt:lpstr>9.3. MREL2</vt:lpstr>
      <vt:lpstr>10. CC2</vt:lpstr>
      <vt:lpstr>11. CRWA </vt:lpstr>
      <vt:lpstr>12. CRM</vt:lpstr>
      <vt:lpstr>13. CRME </vt:lpstr>
      <vt:lpstr>14. LCR</vt:lpstr>
      <vt:lpstr>15. CCR </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vector>
  </TitlesOfParts>
  <Company>TBC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 Pagava</dc:creator>
  <cp:lastModifiedBy>Irina Pagava</cp:lastModifiedBy>
  <dcterms:created xsi:type="dcterms:W3CDTF">2026-07-30T08:44:17Z</dcterms:created>
  <dcterms:modified xsi:type="dcterms:W3CDTF">2026-07-30T13:43:10Z</dcterms:modified>
</cp:coreProperties>
</file>