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7190" tabRatio="936"/>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81" r:id="rId20"/>
    <sheet name="18. Assets by Exposure classes" sheetId="82" r:id="rId21"/>
    <sheet name="19. Assets by Risk Sectors" sheetId="83" r:id="rId22"/>
    <sheet name="20. Reserves" sheetId="84" r:id="rId23"/>
    <sheet name="21. NPL" sheetId="85" r:id="rId24"/>
    <sheet name="22. Quality" sheetId="86" r:id="rId25"/>
    <sheet name="23. LTV" sheetId="87" r:id="rId26"/>
    <sheet name="24. Risk Sector" sheetId="88" r:id="rId27"/>
    <sheet name="25. Collateral" sheetId="89" r:id="rId28"/>
    <sheet name="26. Retail Products" sheetId="92" r:id="rId29"/>
    <sheet name="Instruction" sheetId="90" state="hidden" r:id="rId30"/>
  </sheets>
  <externalReferences>
    <externalReference r:id="rId31"/>
    <externalReference r:id="rId32"/>
    <externalReference r:id="rId33"/>
  </externalReferences>
  <definedNames>
    <definedName name="_cur1">'[1]Appl (2)'!$F$2:$F$7200</definedName>
    <definedName name="_cur2">'[1]Appl (2)'!$H$2:$H$7200</definedName>
    <definedName name="_xlnm._FilterDatabase" localSheetId="4" hidden="1">'4. Off-Balance'!$B$6:$H$53</definedName>
    <definedName name="_xlnm._FilterDatabase" localSheetId="29" hidden="1">Instruction!$A$107:$C$111</definedName>
    <definedName name="_sum1">'[1]Appl (2)'!$E$2:$E$7200</definedName>
    <definedName name="_sum2">'[1]Appl (2)'!$G$2:$G$7200</definedName>
    <definedName name="ACC_BALACC" localSheetId="19">#REF!</definedName>
    <definedName name="ACC_BALACC" localSheetId="23">#REF!</definedName>
    <definedName name="ACC_BALACC" localSheetId="24">#REF!</definedName>
    <definedName name="ACC_BALACC" localSheetId="25">#REF!</definedName>
    <definedName name="ACC_BALACC" localSheetId="26">#REF!</definedName>
    <definedName name="ACC_BALACC" localSheetId="28">#REF!</definedName>
    <definedName name="ACC_BALACC" localSheetId="10">#REF!</definedName>
    <definedName name="ACC_BALACC">#REF!</definedName>
    <definedName name="ACC_CRS" localSheetId="19">#REF!</definedName>
    <definedName name="ACC_CRS" localSheetId="23">#REF!</definedName>
    <definedName name="ACC_CRS" localSheetId="24">#REF!</definedName>
    <definedName name="ACC_CRS" localSheetId="25">#REF!</definedName>
    <definedName name="ACC_CRS" localSheetId="26">#REF!</definedName>
    <definedName name="ACC_CRS" localSheetId="28">#REF!</definedName>
    <definedName name="ACC_CRS" localSheetId="4">#REF!</definedName>
    <definedName name="ACC_CRS" localSheetId="10">#REF!</definedName>
    <definedName name="ACC_CRS">#REF!</definedName>
    <definedName name="ACC_DBS" localSheetId="19">#REF!</definedName>
    <definedName name="ACC_DBS" localSheetId="23">#REF!</definedName>
    <definedName name="ACC_DBS" localSheetId="24">#REF!</definedName>
    <definedName name="ACC_DBS" localSheetId="25">#REF!</definedName>
    <definedName name="ACC_DBS" localSheetId="26">#REF!</definedName>
    <definedName name="ACC_DBS" localSheetId="28">#REF!</definedName>
    <definedName name="ACC_DBS" localSheetId="4">#REF!</definedName>
    <definedName name="ACC_DBS" localSheetId="10">#REF!</definedName>
    <definedName name="ACC_DBS">#REF!</definedName>
    <definedName name="ACC_ISO" localSheetId="19">#REF!</definedName>
    <definedName name="ACC_ISO" localSheetId="23">#REF!</definedName>
    <definedName name="ACC_ISO" localSheetId="24">#REF!</definedName>
    <definedName name="ACC_ISO" localSheetId="25">#REF!</definedName>
    <definedName name="ACC_ISO" localSheetId="26">#REF!</definedName>
    <definedName name="ACC_ISO" localSheetId="28">#REF!</definedName>
    <definedName name="ACC_ISO" localSheetId="4">#REF!</definedName>
    <definedName name="ACC_ISO" localSheetId="10">#REF!</definedName>
    <definedName name="ACC_ISO">#REF!</definedName>
    <definedName name="ACC_SALDO" localSheetId="19">#REF!</definedName>
    <definedName name="ACC_SALDO" localSheetId="23">#REF!</definedName>
    <definedName name="ACC_SALDO" localSheetId="24">#REF!</definedName>
    <definedName name="ACC_SALDO" localSheetId="25">#REF!</definedName>
    <definedName name="ACC_SALDO" localSheetId="26">#REF!</definedName>
    <definedName name="ACC_SALDO" localSheetId="28">#REF!</definedName>
    <definedName name="ACC_SALDO" localSheetId="4">#REF!</definedName>
    <definedName name="ACC_SALDO" localSheetId="10">#REF!</definedName>
    <definedName name="ACC_SALDO">#REF!</definedName>
    <definedName name="BS_BALACC" localSheetId="19">#REF!</definedName>
    <definedName name="BS_BALACC" localSheetId="23">#REF!</definedName>
    <definedName name="BS_BALACC" localSheetId="24">#REF!</definedName>
    <definedName name="BS_BALACC" localSheetId="25">#REF!</definedName>
    <definedName name="BS_BALACC" localSheetId="26">#REF!</definedName>
    <definedName name="BS_BALACC" localSheetId="28">#REF!</definedName>
    <definedName name="BS_BALACC" localSheetId="4">#REF!</definedName>
    <definedName name="BS_BALACC" localSheetId="10">#REF!</definedName>
    <definedName name="BS_BALACC">#REF!</definedName>
    <definedName name="BS_BALANCE" localSheetId="19">#REF!</definedName>
    <definedName name="BS_BALANCE" localSheetId="23">#REF!</definedName>
    <definedName name="BS_BALANCE" localSheetId="24">#REF!</definedName>
    <definedName name="BS_BALANCE" localSheetId="25">#REF!</definedName>
    <definedName name="BS_BALANCE" localSheetId="26">#REF!</definedName>
    <definedName name="BS_BALANCE" localSheetId="28">#REF!</definedName>
    <definedName name="BS_BALANCE" localSheetId="4">#REF!</definedName>
    <definedName name="BS_BALANCE" localSheetId="10">#REF!</definedName>
    <definedName name="BS_BALANCE">#REF!</definedName>
    <definedName name="BS_CR" localSheetId="19">#REF!</definedName>
    <definedName name="BS_CR" localSheetId="23">#REF!</definedName>
    <definedName name="BS_CR" localSheetId="24">#REF!</definedName>
    <definedName name="BS_CR" localSheetId="25">#REF!</definedName>
    <definedName name="BS_CR" localSheetId="26">#REF!</definedName>
    <definedName name="BS_CR" localSheetId="28">#REF!</definedName>
    <definedName name="BS_CR" localSheetId="4">#REF!</definedName>
    <definedName name="BS_CR" localSheetId="10">#REF!</definedName>
    <definedName name="BS_CR">#REF!</definedName>
    <definedName name="BS_CR_EQU" localSheetId="19">#REF!</definedName>
    <definedName name="BS_CR_EQU" localSheetId="23">#REF!</definedName>
    <definedName name="BS_CR_EQU" localSheetId="24">#REF!</definedName>
    <definedName name="BS_CR_EQU" localSheetId="25">#REF!</definedName>
    <definedName name="BS_CR_EQU" localSheetId="26">#REF!</definedName>
    <definedName name="BS_CR_EQU" localSheetId="28">#REF!</definedName>
    <definedName name="BS_CR_EQU" localSheetId="4">#REF!</definedName>
    <definedName name="BS_CR_EQU" localSheetId="10">#REF!</definedName>
    <definedName name="BS_CR_EQU">#REF!</definedName>
    <definedName name="BS_DB" localSheetId="19">#REF!</definedName>
    <definedName name="BS_DB" localSheetId="23">#REF!</definedName>
    <definedName name="BS_DB" localSheetId="24">#REF!</definedName>
    <definedName name="BS_DB" localSheetId="25">#REF!</definedName>
    <definedName name="BS_DB" localSheetId="26">#REF!</definedName>
    <definedName name="BS_DB" localSheetId="28">#REF!</definedName>
    <definedName name="BS_DB" localSheetId="4">#REF!</definedName>
    <definedName name="BS_DB" localSheetId="10">#REF!</definedName>
    <definedName name="BS_DB">#REF!</definedName>
    <definedName name="BS_DB_EQU" localSheetId="19">#REF!</definedName>
    <definedName name="BS_DB_EQU" localSheetId="23">#REF!</definedName>
    <definedName name="BS_DB_EQU" localSheetId="24">#REF!</definedName>
    <definedName name="BS_DB_EQU" localSheetId="25">#REF!</definedName>
    <definedName name="BS_DB_EQU" localSheetId="26">#REF!</definedName>
    <definedName name="BS_DB_EQU" localSheetId="28">#REF!</definedName>
    <definedName name="BS_DB_EQU" localSheetId="4">#REF!</definedName>
    <definedName name="BS_DB_EQU" localSheetId="10">#REF!</definedName>
    <definedName name="BS_DB_EQU">#REF!</definedName>
    <definedName name="BS_DT" localSheetId="19">#REF!</definedName>
    <definedName name="BS_DT" localSheetId="23">#REF!</definedName>
    <definedName name="BS_DT" localSheetId="24">#REF!</definedName>
    <definedName name="BS_DT" localSheetId="25">#REF!</definedName>
    <definedName name="BS_DT" localSheetId="26">#REF!</definedName>
    <definedName name="BS_DT" localSheetId="28">#REF!</definedName>
    <definedName name="BS_DT" localSheetId="4">#REF!</definedName>
    <definedName name="BS_DT" localSheetId="10">#REF!</definedName>
    <definedName name="BS_DT">#REF!</definedName>
    <definedName name="BS_ISO" localSheetId="19">#REF!</definedName>
    <definedName name="BS_ISO" localSheetId="23">#REF!</definedName>
    <definedName name="BS_ISO" localSheetId="24">#REF!</definedName>
    <definedName name="BS_ISO" localSheetId="25">#REF!</definedName>
    <definedName name="BS_ISO" localSheetId="26">#REF!</definedName>
    <definedName name="BS_ISO" localSheetId="28">#REF!</definedName>
    <definedName name="BS_ISO" localSheetId="4">#REF!</definedName>
    <definedName name="BS_ISO" localSheetId="10">#REF!</definedName>
    <definedName name="BS_ISO">#REF!</definedName>
    <definedName name="CurrentDate" localSheetId="19">#REF!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28">#REF!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G30" i="80" l="1"/>
  <c r="G37" i="80"/>
  <c r="G33" i="80"/>
  <c r="C33" i="80"/>
  <c r="G14" i="80"/>
  <c r="G39" i="80" l="1"/>
  <c r="D18" i="80" l="1"/>
  <c r="G21" i="80"/>
  <c r="G11" i="80"/>
  <c r="G13" i="80"/>
  <c r="G8" i="80"/>
  <c r="I7" i="82" l="1"/>
  <c r="I8" i="82"/>
  <c r="I9" i="82"/>
  <c r="I10" i="82"/>
  <c r="I11" i="82"/>
  <c r="I12" i="82"/>
  <c r="I13" i="82"/>
  <c r="I14" i="82"/>
  <c r="I15" i="82"/>
  <c r="I16" i="82"/>
  <c r="I17" i="82"/>
  <c r="I18" i="82"/>
  <c r="I19" i="82"/>
  <c r="I20" i="82"/>
  <c r="C21" i="82"/>
  <c r="I21" i="82" s="1"/>
  <c r="D21" i="82"/>
  <c r="E21" i="82"/>
  <c r="F21" i="82"/>
  <c r="G21" i="82"/>
  <c r="H21" i="82"/>
  <c r="I22" i="82"/>
  <c r="I23" i="82"/>
  <c r="N20" i="37" l="1"/>
  <c r="N19" i="37"/>
  <c r="E19" i="37"/>
  <c r="N18" i="37"/>
  <c r="E18" i="37"/>
  <c r="N17" i="37"/>
  <c r="E17" i="37"/>
  <c r="N16" i="37"/>
  <c r="N14" i="37" s="1"/>
  <c r="N21" i="37" s="1"/>
  <c r="E16" i="37"/>
  <c r="N15" i="37"/>
  <c r="E15" i="37"/>
  <c r="E14" i="37"/>
  <c r="C14" i="37"/>
  <c r="N13" i="37"/>
  <c r="N12" i="37"/>
  <c r="E12" i="37"/>
  <c r="N11" i="37"/>
  <c r="E11" i="37"/>
  <c r="N10" i="37"/>
  <c r="E10" i="37"/>
  <c r="N9" i="37"/>
  <c r="E9" i="37"/>
  <c r="N8" i="37"/>
  <c r="N7" i="37" s="1"/>
  <c r="E8" i="37"/>
  <c r="E7" i="37" s="1"/>
  <c r="E21" i="37" s="1"/>
  <c r="M7" i="37"/>
  <c r="L7" i="37"/>
  <c r="K7" i="37"/>
  <c r="J7" i="37"/>
  <c r="I7" i="37"/>
  <c r="H7" i="37"/>
  <c r="G7" i="37"/>
  <c r="F7" i="37"/>
  <c r="C7" i="37"/>
  <c r="C21" i="37" s="1"/>
  <c r="C37" i="69"/>
  <c r="C47" i="28"/>
  <c r="C43" i="28"/>
  <c r="C52" i="28" s="1"/>
  <c r="C35" i="28"/>
  <c r="C31" i="28"/>
  <c r="C30" i="28" s="1"/>
  <c r="C12" i="28"/>
  <c r="C6" i="28"/>
  <c r="C28" i="28" s="1"/>
  <c r="C41" i="28" l="1"/>
  <c r="F33" i="80" l="1"/>
  <c r="E33" i="80"/>
  <c r="D33" i="80"/>
  <c r="G18" i="80"/>
  <c r="F18" i="80"/>
  <c r="E18" i="80"/>
  <c r="C18" i="80"/>
  <c r="F14" i="80"/>
  <c r="E14" i="80"/>
  <c r="D14" i="80"/>
  <c r="C14" i="80"/>
  <c r="F11" i="80"/>
  <c r="E11" i="80"/>
  <c r="D11" i="80"/>
  <c r="C11" i="80"/>
  <c r="F8" i="80"/>
  <c r="E8" i="80"/>
  <c r="D8" i="80"/>
  <c r="C8" i="80"/>
  <c r="B2" i="92" l="1"/>
  <c r="B1" i="92"/>
  <c r="C21" i="64" l="1"/>
  <c r="D21" i="64"/>
  <c r="E21" i="64"/>
  <c r="F21" i="64"/>
  <c r="G21" i="64"/>
  <c r="H21" i="64"/>
  <c r="I21" i="64"/>
  <c r="J21" i="64"/>
  <c r="K21" i="64"/>
  <c r="L21" i="64"/>
  <c r="M21" i="64"/>
  <c r="N21" i="64"/>
  <c r="O21" i="64"/>
  <c r="P21" i="64"/>
  <c r="Q21" i="64"/>
  <c r="R21" i="64"/>
  <c r="S21" i="64"/>
  <c r="T21" i="64"/>
  <c r="U21" i="64"/>
  <c r="C21" i="72"/>
  <c r="D21" i="72"/>
  <c r="E21" i="72"/>
  <c r="D6" i="71" l="1"/>
  <c r="D13" i="71" s="1"/>
  <c r="E6" i="71"/>
  <c r="E13" i="71" s="1"/>
  <c r="F6" i="71"/>
  <c r="F13" i="71" s="1"/>
  <c r="G6" i="71"/>
  <c r="G13" i="71" s="1"/>
  <c r="C22" i="74" l="1"/>
  <c r="B2" i="71"/>
  <c r="D12" i="84" l="1"/>
  <c r="C12" i="84"/>
  <c r="D7" i="84"/>
  <c r="C7" i="84"/>
  <c r="C15" i="69"/>
  <c r="C25" i="69" s="1"/>
  <c r="D19" i="84" l="1"/>
  <c r="C19" i="84"/>
  <c r="B1" i="89"/>
  <c r="B1" i="88"/>
  <c r="B1" i="87"/>
  <c r="B1" i="86"/>
  <c r="B1" i="85"/>
  <c r="B1" i="84"/>
  <c r="B1" i="83"/>
  <c r="B1" i="82"/>
  <c r="B1" i="81"/>
  <c r="D22" i="81" l="1"/>
  <c r="E22" i="81"/>
  <c r="F22" i="81"/>
  <c r="G22" i="81"/>
  <c r="C22" i="81"/>
  <c r="B2" i="89" l="1"/>
  <c r="B2" i="88"/>
  <c r="B2" i="87"/>
  <c r="B2" i="86"/>
  <c r="B2" i="85"/>
  <c r="B2" i="84"/>
  <c r="B2" i="83"/>
  <c r="B2" i="82"/>
  <c r="B2" i="81"/>
  <c r="H34" i="83" l="1"/>
  <c r="F34" i="83"/>
  <c r="E34" i="83"/>
  <c r="D34" i="83"/>
  <c r="C34" i="83"/>
  <c r="I33" i="83"/>
  <c r="I32" i="83"/>
  <c r="I31" i="83"/>
  <c r="I30" i="83"/>
  <c r="I29" i="83"/>
  <c r="I28" i="83"/>
  <c r="I27" i="83"/>
  <c r="I26" i="83"/>
  <c r="I25" i="83"/>
  <c r="I24" i="83"/>
  <c r="I23" i="83"/>
  <c r="I22" i="83"/>
  <c r="I21" i="83"/>
  <c r="I20" i="83"/>
  <c r="I19" i="83"/>
  <c r="I18" i="83"/>
  <c r="I17" i="83"/>
  <c r="I16" i="83"/>
  <c r="I15" i="83"/>
  <c r="I14" i="83"/>
  <c r="I13" i="83"/>
  <c r="I12" i="83"/>
  <c r="I11" i="83"/>
  <c r="I10" i="83"/>
  <c r="I9" i="83"/>
  <c r="I8" i="83"/>
  <c r="I7" i="83"/>
  <c r="H21" i="81"/>
  <c r="H20" i="81"/>
  <c r="H19" i="81"/>
  <c r="H18" i="81"/>
  <c r="H17" i="81"/>
  <c r="H16" i="81"/>
  <c r="H15" i="81"/>
  <c r="H14" i="81"/>
  <c r="H13" i="81"/>
  <c r="H12" i="81"/>
  <c r="H11" i="81"/>
  <c r="H10" i="81"/>
  <c r="H9" i="81"/>
  <c r="H8" i="81"/>
  <c r="H22" i="81" l="1"/>
  <c r="I34" i="83"/>
  <c r="B2" i="80"/>
  <c r="B1" i="80"/>
  <c r="B2" i="79" l="1"/>
  <c r="B2" i="37"/>
  <c r="B2" i="36"/>
  <c r="B2" i="74"/>
  <c r="B2" i="64"/>
  <c r="B2" i="35"/>
  <c r="B2" i="69"/>
  <c r="B2" i="77"/>
  <c r="B2" i="28"/>
  <c r="B2" i="73"/>
  <c r="B2" i="72"/>
  <c r="B2" i="52"/>
  <c r="B2" i="75"/>
  <c r="B2" i="53"/>
  <c r="B2" i="62"/>
  <c r="G5" i="71" l="1"/>
  <c r="F5" i="71"/>
  <c r="E5" i="71"/>
  <c r="D5" i="71"/>
  <c r="C5" i="71"/>
  <c r="C6" i="71" l="1"/>
  <c r="C13" i="71" s="1"/>
  <c r="B1" i="79" l="1"/>
  <c r="B1" i="37"/>
  <c r="B1" i="36"/>
  <c r="B1" i="74"/>
  <c r="B1" i="64"/>
  <c r="B1" i="35"/>
  <c r="B1" i="69"/>
  <c r="B1" i="77"/>
  <c r="B1" i="28"/>
  <c r="B1" i="73"/>
  <c r="B1" i="72"/>
  <c r="B1" i="52"/>
  <c r="B1" i="71"/>
  <c r="B1" i="75"/>
  <c r="B1" i="53"/>
  <c r="B1" i="62"/>
  <c r="B1" i="6"/>
  <c r="C5" i="73" l="1"/>
  <c r="S22" i="35" l="1"/>
  <c r="D22" i="35" l="1"/>
  <c r="E22" i="35"/>
  <c r="F22" i="35"/>
  <c r="G22" i="35"/>
  <c r="H22" i="35"/>
  <c r="I22" i="35"/>
  <c r="J22" i="35"/>
  <c r="K22" i="35"/>
  <c r="L22" i="35"/>
  <c r="M22" i="35"/>
  <c r="N22" i="35"/>
  <c r="O22" i="35"/>
  <c r="P22" i="35"/>
  <c r="Q22" i="35"/>
  <c r="R22" i="35"/>
  <c r="C22" i="35"/>
  <c r="G22" i="74" l="1"/>
  <c r="F22" i="74"/>
  <c r="V7" i="64" l="1"/>
  <c r="V9" i="64" l="1"/>
  <c r="D22" i="74" l="1"/>
  <c r="E22" i="74"/>
  <c r="H22" i="74" s="1"/>
  <c r="C8" i="73" l="1"/>
  <c r="C13" i="73" s="1"/>
  <c r="V8" i="64" l="1"/>
  <c r="V10" i="64"/>
  <c r="V11" i="64"/>
  <c r="V12" i="64"/>
  <c r="V13" i="64"/>
  <c r="V14" i="64"/>
  <c r="V15" i="64"/>
  <c r="V16" i="64"/>
  <c r="V17" i="64"/>
  <c r="V18" i="64"/>
  <c r="V19" i="64"/>
  <c r="V20" i="64"/>
  <c r="V21" i="64" l="1"/>
  <c r="C45" i="69" l="1"/>
</calcChain>
</file>

<file path=xl/sharedStrings.xml><?xml version="1.0" encoding="utf-8"?>
<sst xmlns="http://schemas.openxmlformats.org/spreadsheetml/2006/main" count="1542" uniqueCount="1023">
  <si>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</si>
  <si>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</si>
  <si>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</si>
  <si>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</si>
  <si>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</si>
  <si>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</si>
  <si>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</si>
  <si>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</si>
  <si>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</si>
  <si>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</si>
  <si>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</si>
  <si>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</si>
  <si>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</si>
  <si>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</si>
  <si>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</si>
  <si>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</si>
  <si>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</si>
  <si>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</si>
  <si>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</si>
  <si>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</si>
  <si>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</si>
  <si>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</si>
  <si>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</si>
  <si>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</si>
  <si>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</si>
  <si>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</si>
  <si>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</si>
  <si>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</si>
  <si>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</si>
  <si>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</si>
  <si>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</si>
  <si>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</si>
  <si>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</si>
  <si>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</si>
  <si>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</si>
  <si>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</si>
  <si>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</si>
  <si>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</si>
  <si>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</si>
  <si>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</si>
  <si>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</si>
  <si>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</si>
  <si>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</si>
  <si>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</si>
  <si>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</si>
  <si>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</si>
  <si>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</si>
  <si>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</si>
  <si>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</si>
  <si>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</si>
  <si>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</si>
  <si>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</si>
  <si>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</si>
  <si>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</si>
  <si>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</si>
  <si>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</si>
  <si>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</si>
  <si>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</si>
  <si>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</si>
  <si>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</si>
  <si>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</si>
  <si>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</si>
  <si>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</si>
  <si>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</si>
  <si>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</si>
  <si>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</si>
  <si>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</si>
  <si>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</si>
  <si>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</si>
  <si>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</si>
  <si>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</si>
  <si>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</si>
  <si>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</si>
  <si>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</si>
  <si>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</si>
  <si>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</si>
  <si>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</si>
  <si>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</si>
  <si>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</si>
  <si>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</si>
  <si>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</si>
  <si>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</si>
  <si>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</si>
  <si>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</si>
  <si>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</si>
  <si>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</si>
  <si>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</si>
  <si>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</si>
  <si>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</si>
  <si>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</si>
  <si>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</si>
  <si>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</si>
  <si>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</si>
  <si>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</si>
  <si>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</si>
  <si>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</si>
  <si>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</si>
  <si>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</si>
  <si>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</si>
  <si>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</si>
  <si>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</si>
  <si>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</si>
  <si>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</si>
  <si>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</si>
  <si>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</si>
  <si>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</si>
  <si>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</si>
  <si>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</si>
  <si>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</si>
  <si>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</si>
  <si>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</si>
  <si>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</si>
  <si>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</si>
  <si>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</si>
  <si>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</si>
  <si>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</si>
  <si>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</si>
  <si>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</si>
  <si>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</si>
  <si>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</si>
  <si>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</si>
  <si>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</si>
  <si>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</si>
  <si>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</si>
  <si>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</si>
  <si>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</si>
  <si>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</si>
  <si>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</si>
  <si>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</si>
  <si>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</si>
  <si>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</si>
  <si>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</si>
  <si>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</si>
  <si>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</si>
  <si>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</si>
  <si>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</si>
  <si>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</si>
  <si>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</si>
  <si>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</si>
  <si>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</si>
  <si>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</si>
  <si>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</si>
  <si>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</si>
  <si>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</si>
  <si>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</si>
  <si>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</si>
  <si>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</si>
  <si>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</si>
  <si>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</si>
  <si>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</si>
  <si>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</si>
  <si>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</si>
  <si>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</si>
  <si>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</si>
  <si>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</si>
  <si>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</si>
  <si>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</si>
  <si>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</si>
  <si>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</si>
  <si>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</si>
  <si>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</si>
  <si>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</si>
  <si>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</si>
  <si>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</si>
  <si>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</si>
  <si>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</si>
  <si>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</si>
  <si>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</si>
  <si>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</si>
  <si>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</si>
  <si>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</si>
  <si>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</si>
  <si>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</si>
  <si>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</si>
  <si>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</si>
  <si>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</si>
  <si>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</si>
  <si>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</si>
  <si>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</si>
  <si>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</si>
  <si>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</si>
  <si>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</si>
  <si>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</si>
  <si>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</si>
  <si>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</si>
  <si>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</si>
  <si>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</si>
  <si>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</si>
  <si>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</si>
  <si>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</si>
  <si>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</si>
  <si>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</si>
  <si>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</si>
  <si>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</si>
  <si>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</si>
  <si>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</si>
  <si>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</si>
  <si>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</si>
  <si>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</si>
  <si>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</si>
  <si>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</si>
  <si>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</si>
  <si>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</si>
  <si>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</si>
  <si>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</si>
  <si>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</si>
  <si>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</si>
  <si>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</si>
  <si>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</si>
  <si>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</si>
  <si>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</si>
  <si>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</si>
  <si>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</si>
  <si>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</si>
  <si>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</si>
  <si>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</si>
  <si>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</si>
  <si>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</si>
  <si>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</si>
  <si>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</si>
  <si>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</si>
  <si>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</si>
  <si>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</si>
  <si>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</si>
  <si>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</si>
  <si>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</si>
  <si>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</si>
  <si>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</si>
  <si>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</si>
  <si>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</si>
  <si>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</si>
  <si>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</si>
  <si>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</si>
  <si>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</si>
  <si>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</si>
  <si>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</si>
  <si>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</si>
  <si>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</si>
  <si>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</si>
  <si>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</si>
  <si>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</si>
  <si>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</si>
  <si>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</si>
  <si>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</si>
  <si>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</si>
  <si>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</si>
  <si>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</si>
  <si>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</si>
  <si>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</si>
  <si>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</si>
  <si>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</si>
  <si>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</si>
  <si>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</si>
  <si>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</si>
  <si>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</si>
  <si>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</si>
  <si>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</si>
  <si>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</si>
  <si>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</si>
  <si>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</si>
  <si>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</si>
  <si>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</si>
  <si>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</si>
  <si>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</si>
  <si>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</si>
  <si>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</si>
  <si>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</si>
  <si>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</si>
  <si>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</si>
  <si>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</si>
  <si>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</si>
  <si>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</si>
  <si>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</si>
  <si>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</si>
  <si>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</si>
  <si>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</si>
  <si>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</si>
  <si>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</si>
  <si>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</si>
  <si>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</si>
  <si>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</si>
  <si>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</si>
  <si>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</si>
  <si>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</si>
  <si>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</si>
  <si>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</si>
  <si>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</si>
  <si>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</si>
  <si>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</si>
  <si>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</si>
  <si>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</si>
  <si>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</si>
  <si>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</si>
  <si>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</si>
  <si>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</si>
  <si>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</si>
  <si>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</si>
  <si>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</si>
  <si>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</si>
  <si>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</si>
  <si>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</si>
  <si>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</si>
  <si>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</si>
  <si>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</si>
  <si>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</si>
  <si>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</si>
  <si>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</si>
  <si>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</si>
  <si>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</si>
  <si>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</si>
  <si>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</si>
  <si>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</si>
  <si>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</si>
  <si>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</si>
  <si>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</si>
  <si>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</si>
  <si>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</si>
  <si>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</si>
  <si>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</si>
  <si>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</si>
  <si>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</si>
  <si>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</si>
  <si>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</si>
  <si>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</si>
  <si>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</si>
  <si>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</si>
  <si>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</si>
  <si>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</si>
  <si>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</si>
  <si>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</si>
  <si>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</si>
  <si>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</si>
  <si>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</si>
  <si>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</si>
  <si>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</si>
  <si>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</si>
  <si>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</si>
  <si>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</si>
  <si>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</si>
  <si>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</si>
  <si>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</si>
  <si>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</si>
  <si>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</si>
  <si>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</si>
  <si>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</si>
  <si>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</si>
  <si>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</si>
  <si>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</si>
  <si>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</si>
  <si>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</si>
  <si>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</si>
  <si>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</si>
  <si>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</si>
  <si>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</si>
  <si>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</si>
  <si>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</si>
  <si>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</si>
  <si>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</si>
  <si>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</si>
  <si>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</si>
  <si>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</si>
  <si>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</si>
  <si>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</si>
  <si>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</si>
  <si>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</si>
  <si>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</si>
  <si>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</si>
  <si>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</si>
  <si>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</si>
  <si>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</si>
  <si>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</si>
  <si>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</si>
  <si>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</si>
  <si>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</si>
  <si>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</si>
  <si>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</si>
  <si>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</si>
  <si>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</si>
  <si>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</si>
  <si>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</si>
  <si>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</si>
  <si>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</si>
  <si>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</si>
  <si>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</si>
  <si>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</si>
  <si>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</si>
  <si>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</si>
  <si>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</si>
  <si>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</si>
  <si>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</si>
  <si>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</si>
  <si>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</si>
  <si>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</si>
  <si>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</si>
  <si>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</si>
  <si>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</si>
  <si>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</si>
  <si>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</si>
  <si>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</si>
  <si>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</si>
  <si>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</si>
  <si>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</si>
  <si>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</si>
  <si>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</si>
  <si>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</si>
  <si>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</si>
  <si>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</si>
  <si>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</si>
  <si>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</si>
  <si>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</si>
  <si>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</si>
  <si>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</si>
  <si>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</si>
  <si>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</si>
  <si>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</si>
  <si>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</si>
  <si>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</si>
  <si>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</si>
  <si>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</si>
  <si>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</si>
  <si>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</si>
  <si>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</si>
  <si>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</si>
  <si>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</si>
  <si>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</si>
  <si>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</si>
  <si>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</si>
  <si>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</si>
  <si>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</si>
  <si>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</si>
  <si>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</si>
  <si>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</si>
  <si>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</si>
  <si>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</si>
  <si>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</si>
  <si>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</si>
  <si>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</si>
  <si>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</si>
  <si>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</si>
  <si>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</si>
  <si>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</si>
  <si>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</si>
  <si>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</si>
  <si>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</si>
  <si>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</si>
  <si>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</si>
  <si>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</si>
  <si>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</si>
  <si>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</si>
  <si>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</si>
  <si>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</si>
  <si>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</si>
  <si>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</si>
  <si>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</si>
  <si>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</si>
  <si>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</si>
  <si>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</si>
  <si>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</si>
  <si>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</si>
  <si>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</si>
  <si>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</si>
  <si>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</si>
  <si>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</si>
  <si>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</si>
  <si>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</si>
  <si>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</si>
  <si>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</si>
  <si>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</si>
  <si>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</si>
  <si>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</si>
  <si>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</si>
  <si>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</si>
  <si>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</si>
  <si>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</si>
  <si>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</si>
  <si>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</si>
  <si>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</si>
  <si>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</si>
  <si>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</si>
  <si>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</si>
  <si>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</si>
  <si>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</si>
  <si>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</si>
  <si>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</si>
  <si>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</si>
  <si>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</si>
  <si>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</si>
  <si>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</si>
  <si>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</si>
  <si>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</si>
  <si>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</si>
  <si>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</si>
  <si>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</si>
  <si>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</si>
  <si>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</si>
  <si>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</si>
  <si>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</si>
  <si>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</si>
  <si>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</si>
  <si>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</si>
  <si>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</si>
  <si>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</si>
  <si>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</si>
  <si>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</si>
  <si>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</si>
  <si>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</si>
  <si>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</si>
  <si>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</si>
  <si>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</si>
  <si>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</si>
  <si>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</si>
  <si>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</si>
  <si>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</si>
  <si>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</si>
  <si>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</si>
  <si>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</si>
  <si>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</si>
  <si>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</si>
  <si>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</si>
  <si>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</si>
  <si>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</si>
  <si>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</si>
  <si>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</si>
  <si>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</si>
  <si>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</si>
  <si>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</si>
  <si>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</si>
  <si>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</si>
  <si>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</si>
  <si>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</si>
  <si>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</si>
  <si>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</si>
  <si>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</si>
  <si>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</si>
  <si>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</si>
  <si>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</si>
  <si>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</si>
  <si>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</si>
  <si>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</si>
  <si>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</si>
  <si>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</si>
  <si>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</si>
  <si>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</si>
  <si>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</si>
  <si>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</si>
  <si>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</si>
  <si>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</si>
  <si>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</si>
  <si>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</si>
  <si>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</si>
  <si>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</si>
  <si>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</si>
  <si>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</si>
  <si>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</si>
  <si>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</si>
  <si>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</si>
  <si>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</si>
  <si>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</si>
  <si>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</si>
  <si>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</si>
  <si>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</si>
  <si>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</si>
  <si>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</si>
  <si>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</si>
  <si>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</si>
  <si>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</si>
  <si>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</si>
  <si>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</si>
  <si>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</si>
  <si>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</si>
  <si>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</si>
  <si>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</si>
  <si>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</si>
  <si>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</si>
  <si>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</si>
  <si>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</si>
  <si>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</si>
  <si>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</si>
  <si>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</si>
  <si>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</si>
  <si>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</si>
  <si>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</si>
  <si>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</si>
  <si>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</si>
  <si>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</si>
  <si>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</si>
  <si>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</si>
  <si>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</si>
  <si>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</si>
  <si>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</si>
  <si>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</si>
  <si>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</si>
  <si>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</si>
  <si>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</si>
  <si>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</si>
  <si>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</si>
  <si>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</si>
  <si>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</si>
  <si>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</si>
  <si>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</si>
  <si>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</si>
  <si>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</si>
  <si>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</si>
  <si>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</si>
  <si>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</si>
  <si>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</si>
  <si>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</si>
  <si>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</si>
  <si>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</si>
  <si>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მათ შორის COVID 19-თან დაკავშირებული რეზერვი</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</si>
  <si>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</si>
  <si>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</si>
  <si>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</si>
  <si>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</si>
  <si>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</si>
  <si>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</si>
  <si>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</si>
  <si>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</si>
  <si>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</si>
  <si>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</si>
  <si>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6.2.2</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</si>
  <si>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</si>
  <si>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</si>
  <si>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</si>
  <si>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</si>
  <si>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</si>
  <si>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</si>
  <si>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</si>
  <si>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</si>
  <si>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</si>
  <si>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</si>
  <si>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</si>
  <si>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</si>
  <si>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</si>
  <si>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</si>
  <si>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</si>
  <si>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</si>
  <si>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</si>
  <si>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</si>
  <si>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</si>
  <si>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</si>
  <si>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</si>
  <si>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</si>
  <si>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</si>
  <si>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</si>
  <si>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</si>
  <si>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</si>
  <si>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</si>
  <si>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</si>
  <si>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</si>
  <si>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</si>
  <si>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</si>
  <si>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</si>
  <si>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</si>
  <si>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</si>
  <si>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</si>
  <si>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</si>
  <si>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</si>
  <si>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</si>
  <si>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</si>
  <si>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</si>
  <si>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</si>
  <si>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</si>
  <si>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</si>
  <si>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</si>
  <si>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</si>
  <si>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</si>
  <si>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</si>
  <si>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</si>
  <si>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</si>
  <si>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</si>
  <si>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</si>
  <si>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</si>
  <si>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</si>
  <si>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</si>
  <si>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</si>
  <si>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</si>
  <si>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</si>
  <si>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</si>
  <si>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</si>
  <si>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 xml:space="preserve">                                                                                                                                      საბალანსო აქტივები                                                                                                                        
                                                                                                                                                                                                                                                                                                            რისკის კლასები</t>
  </si>
  <si>
    <t xml:space="preserve">მთლიანი ღირებულება </t>
  </si>
  <si>
    <t>სპეციალური რეზერვი</t>
  </si>
  <si>
    <t>საერთო რეზერვი</t>
  </si>
  <si>
    <t>დამატებითი საერთო რეზერვი</t>
  </si>
  <si>
    <t>კუმულატიური ჩამოწერა ანგარიშგების პერიოდზე</t>
  </si>
  <si>
    <t>საბალანსო ღირებულება</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</si>
  <si>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</si>
  <si>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</si>
  <si>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(ა+ბ-გ-დ-ე)</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</si>
  <si>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</si>
  <si>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</si>
  <si>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</si>
  <si>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</si>
  <si>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</si>
  <si>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</si>
  <si>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ლომბარდები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</si>
  <si>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</si>
  <si>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</si>
  <si>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</si>
  <si>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</si>
  <si>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</si>
  <si>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</si>
  <si>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</si>
  <si>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</si>
  <si>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</si>
  <si>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</si>
  <si>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</si>
  <si>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</si>
  <si>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</si>
  <si>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</si>
  <si>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</si>
  <si>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</si>
  <si>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</si>
  <si>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</si>
  <si>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</si>
  <si>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</si>
  <si>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</si>
  <si>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</si>
  <si>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</si>
  <si>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</si>
  <si>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რეზერვის ცვლილება სესხებზე და კორპორატიულ სავალო ფასიანი ქაღალდებზე</t>
  </si>
  <si>
    <t>აქტივების შესაძლო დანაკარგების რეზერვის ცვლილება სესხებზე ანგარიშგების პერიოდზე</t>
  </si>
  <si>
    <t>აქტივების შესაძლო დანაკარგების რეზერვის ცვლილება კორპორატიულ სავალო ფასიანი ქაღალდებზე ანგარიშგების პერიოდზე</t>
  </si>
  <si>
    <t>აქტივების შესაძლო დანაკარგების რეზერვის ნაშთი საანგარიშგებო პერიოდის დასაწყისისათვის</t>
  </si>
  <si>
    <t>ანარიცხები აქტივების შესაძლო დანაკარგების რეზერვში</t>
  </si>
  <si>
    <t>ახალი დასარეზერვებელი აქტივების წარმოშობის შედეგად</t>
  </si>
  <si>
    <t>აქტივების დაბალ ხარისხად კლასიფიკაციის შედეგად</t>
  </si>
  <si>
    <t>სავალუტო აქტივების დამატებითი დარეზერვება ლარის მიმართ უცხოური ვალუტის ცვლილების შედეგად</t>
  </si>
  <si>
    <t>დამატებითი საერთო რეზერვის ზრდის შედეგად</t>
  </si>
  <si>
    <t>აქტივების შესაძლო დანაკარგების რეზერვის შემცირება</t>
  </si>
  <si>
    <t>აქტივების ჩამოწერის შედეგად</t>
  </si>
  <si>
    <t>სტანდარტული აქტივების დაფარვის შედეგად</t>
  </si>
  <si>
    <t>ნეგატიურად კლასიფიცირებული აქტივების დაფარვის შედეგად</t>
  </si>
  <si>
    <t>აქტივების მაღალ ხარისხად კლასიფიკაციის შედეგად</t>
  </si>
  <si>
    <t>აქტივების შესაძლო დანაკარგების რეზერვის შემცირება ლარის მიმართ უცხოური ვალუტის ცვლილების შედეგად</t>
  </si>
  <si>
    <t>დამატებითი საერთო რეზერვის შემცირების შედეგად</t>
  </si>
  <si>
    <t>აქტივების შესაძლო დანაკარგების რეზერვის ნაშთი საანგარიშგებო პერიოდის ბოლოსათვის</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</si>
  <si>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</si>
  <si>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</si>
  <si>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</si>
  <si>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</si>
  <si>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</si>
  <si>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</si>
  <si>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</si>
  <si>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</si>
  <si>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სტანდარტულად კლასიფიცირების შედეგად</t>
  </si>
  <si>
    <t>პერიოდის მანძილზე უმოქმედოდ კლასიფიცირებული სესხების შემცირება, საყურადღებოდ კლასიფიცირების შედეგად</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</si>
  <si>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</si>
  <si>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</si>
  <si>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</si>
  <si>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</si>
  <si>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</si>
  <si>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</si>
  <si>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</si>
  <si>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</si>
  <si>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</si>
  <si>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დარეზერვებამდებამდე</t>
  </si>
  <si>
    <t xml:space="preserve">სტანდარტულად კლასიფიცირებული </t>
  </si>
  <si>
    <t>საყურადღებოდ კლასიფიცირებული</t>
  </si>
  <si>
    <t>უმოქმედოდ კლასიფიცირებული</t>
  </si>
  <si>
    <t>ვადაგადაცილება ≤ 30 დღეზე</t>
  </si>
  <si>
    <t>ვადაგადაცილება &gt; 30 დღეზე</t>
  </si>
  <si>
    <t xml:space="preserve">ვადაგადაცილება ≥ 60 დღეზე &lt; 90 დღეზე </t>
  </si>
  <si>
    <t xml:space="preserve">ვადაგადაცილება ≥ 90 დღეზე </t>
  </si>
  <si>
    <t>ვადაგადაცილება &lt; 60 დღეზე</t>
  </si>
  <si>
    <t xml:space="preserve">ვადაგადაცილება ≥ 90 დღეზე &lt; 180 დღეზე </t>
  </si>
  <si>
    <t>ვადაგადაცილება ≥ 180 დღეზე &lt; 1 წელზე</t>
  </si>
  <si>
    <t>ვადაგადაცილება ≥ 1 წელზე &lt;2 წელზე</t>
  </si>
  <si>
    <t>ვადაგადაცილება ≥ 2 წელზე &lt;5 წელზე</t>
  </si>
  <si>
    <t>ვადაგადაცილება ≥ 5 წელზე &lt;7 წელზე</t>
  </si>
  <si>
    <t>ვადაგადაცილება ≥ 7 წელზე</t>
  </si>
  <si>
    <t>მათ შორის უიმედო</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</si>
  <si>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</si>
  <si>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</si>
  <si>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</si>
  <si>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</si>
  <si>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</si>
  <si>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</si>
  <si>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</si>
  <si>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</si>
  <si>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</si>
  <si>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</si>
  <si>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 xml:space="preserve">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t>
  </si>
  <si>
    <t>სესხების მთლიანი ღირებულება</t>
  </si>
  <si>
    <t>სტანდარტულად კლასიფიცირებული სესხები</t>
  </si>
  <si>
    <t>საყურადღებოდ კლასიფიცირებული სესხები</t>
  </si>
  <si>
    <t>უმოქმედოდ კლასიფიცირებული სესხები</t>
  </si>
  <si>
    <t xml:space="preserve">ვადაგადაცილება &gt; 30 დღეზე &lt; 60 დღეზე </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</si>
  <si>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</si>
  <si>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</si>
  <si>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</si>
  <si>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</si>
  <si>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</si>
  <si>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</si>
  <si>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</si>
  <si>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</si>
  <si>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</si>
  <si>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</si>
  <si>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რეზერვი უზრუნველყოფილ სესხებზე</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</si>
  <si>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</si>
  <si>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</si>
  <si>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</si>
  <si>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</si>
  <si>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</si>
  <si>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</si>
  <si>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</si>
  <si>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</si>
  <si>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</si>
  <si>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</si>
  <si>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</si>
  <si>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</si>
  <si>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</si>
  <si>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</si>
  <si>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სპეციალური და საერთო რეზერვი</t>
  </si>
  <si>
    <t>სტანდარტული</t>
  </si>
  <si>
    <t>საყურადღებო</t>
  </si>
  <si>
    <t>არასტანდარტული</t>
  </si>
  <si>
    <t>საეჭვო</t>
  </si>
  <si>
    <t>უიმედო</t>
  </si>
  <si>
    <t xml:space="preserve">სესხები, რომლებზეც არ არის აღრიცხული დაფარვის წყაროს სექტორი </t>
  </si>
  <si>
    <t>ცხრილი 25</t>
  </si>
  <si>
    <t xml:space="preserve">                              მთლიანი/ნომინალური ღირებულება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</si>
  <si>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დეპოზიტით უზრუნველყოფილი ვალდებულებების  ღირებულება</t>
  </si>
  <si>
    <r>
      <rPr>
        <b/>
        <sz val="9"/>
        <rFont val="Sylfaen"/>
        <family val="1"/>
      </rPr>
      <t>ოქრო/ოქროს ნაკეთობებით უზრუნველყოფილი ვალდებულების საბაზრო ღირებულება</t>
    </r>
  </si>
  <si>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</si>
  <si>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</si>
  <si>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</si>
  <si>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</si>
  <si>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</si>
  <si>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</si>
  <si>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</si>
  <si>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მათ შორის უმოქმედო სესხები</t>
  </si>
  <si>
    <t>მათ შორის უმოქმედო კორპორატიული სავალო ფასიანი ქაღალდები</t>
  </si>
  <si>
    <t>მათ შორის უმოქმედო გარესაბალანსო ვალდებულებები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</si>
  <si>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</si>
  <si>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</si>
  <si>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საბალანსო ღირებულება  - საბალანსო ღირებულება ადგილობრივი ბუღალტრული აღრიცხვის წესების მიხედვით (ინდივიდუალური ფინანსური ანგარიშგება)</t>
  </si>
  <si>
    <t>მთლიანი  ღირებულება -  საბალანსო ღირებულება დარეზერვებამდე, ადგილობრივი ბუღალტრული აღრიცხვის წესების მიხედვით (ინდივიდუალური ფინანსური ანგარიშგება)</t>
  </si>
  <si>
    <t>მე- 22 და 25-ე ცხრილებისთვის გარესაბალანსო ვალდებულებები შეივსება ნომინალური ღირებულებით დარეზერვებამდე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</si>
  <si>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</si>
  <si>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</si>
  <si>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</si>
  <si>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</si>
  <si>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</si>
  <si>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</si>
  <si>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</si>
  <si>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</si>
  <si>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</si>
  <si>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</si>
  <si>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</si>
  <si>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</si>
  <si>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</si>
  <si>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</si>
  <si>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</si>
  <si>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</si>
  <si>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</si>
  <si>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</si>
  <si>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</si>
  <si>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</si>
  <si>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</si>
  <si>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</si>
  <si>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</si>
  <si>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</si>
  <si>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</si>
  <si>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აქტივების კლასიფიკაცია</t>
  </si>
  <si>
    <t>სტანდარტული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</si>
  <si>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</si>
  <si>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საყურადღებო აქტივი/სესხი</t>
  </si>
  <si>
    <t>არასტანდარტული აქტივი/სესხი</t>
  </si>
  <si>
    <t>საეჭვო აქტივი/სესხი</t>
  </si>
  <si>
    <t>უიმედო აქტივი/სესხი</t>
  </si>
  <si>
    <t>ნეგატიური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</si>
  <si>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საყურადღებოდ, არასტანდარტულად, საეჭვოდ და უიმედოდ კლასიფიცირებული სესხები</t>
  </si>
  <si>
    <t>უმოქმედო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</si>
  <si>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არასტანდარტულად, საეჭვოდ და უიმედოდ კლასიფიცირებული სესხები</t>
  </si>
  <si>
    <t>განმარტებები გვერდებისთვის  "17"</t>
  </si>
  <si>
    <t>ცხრილი "18 -19"</t>
  </si>
  <si>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</si>
  <si>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</si>
  <si>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</si>
  <si>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t>
  </si>
  <si>
    <t>ცხრილი "20"</t>
  </si>
  <si>
    <t>აქტივების შესაძლო დანაკარგების რეზერვი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</si>
  <si>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შეივსება შესაბამის კვარტლის ინფორმაცია.</t>
  </si>
  <si>
    <t>ინდივიდუალურად შექმნილი 2%-იანი რეზერვის გარდა არსებული საერთო რეზერვი</t>
  </si>
  <si>
    <t>ცხრილი "21"</t>
  </si>
  <si>
    <t>1</t>
  </si>
  <si>
    <t>უმოქმედო სესხების საწყისი ბალანსი</t>
  </si>
  <si>
    <t>უმოქმედოდ კლასიფიცირებული სესხების ზრდა, სესხების ხარისხის გაუარესებით</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</si>
  <si>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</si>
  <si>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</si>
  <si>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</si>
  <si>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</si>
  <si>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უმოქმედოდ კლასიფიცირებული სესხების შემცირება, სესხების სტანდარტულად კლასიფიცირების შედეგად</t>
  </si>
  <si>
    <t>უმოქმედოდ კლასიფიცირებული სესხების შემცირება,  სესხების საყურადღებოდ კლასიფიცირების შედეგად</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</si>
  <si>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</si>
  <si>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</si>
  <si>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</si>
  <si>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</si>
  <si>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</si>
  <si>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</si>
  <si>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</si>
  <si>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</si>
  <si>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</si>
  <si>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</si>
  <si>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</si>
  <si>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13</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</si>
  <si>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</si>
  <si>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</si>
  <si>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</si>
  <si>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უზრუნველყოფის დასაკუთრების მომენტში მისი მთლიანი ღირებულება.</t>
  </si>
  <si>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</si>
  <si>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</si>
  <si>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color theme="1"/>
        <rFont val="Sylfaen"/>
        <family val="1"/>
      </rPr>
      <t xml:space="preserve"> წმინდა კუმულატიური ამოღება</t>
    </r>
  </si>
  <si>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</si>
  <si>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</si>
  <si>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</si>
  <si>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</si>
  <si>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</si>
  <si>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</si>
  <si>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</si>
  <si>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</si>
  <si>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</si>
  <si>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</si>
  <si>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რეზერვი უზრუნველყოფილ სესხებზე.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1.1 ველში შემავალი სესხების რეზერვი.  </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</si>
  <si>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</si>
  <si>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</si>
  <si>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</si>
  <si>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</si>
  <si>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</si>
  <si>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</si>
  <si>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სესხების და მათი რეზერვების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6.01-6.26 პუნქტებში. სესხების კლასიფიკაცია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</si>
  <si>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სექტორში შემავალ სესხებზე, მისი მითითება მოხდება მხოლოდ ჯამის მაჩვენებელი უჯრაში O33.</t>
  </si>
  <si>
    <t>ცხრილი "25"</t>
  </si>
  <si>
    <t>რისკის პოზიციის ღირებულება ნარჩენი ვადიანობის  და რისკის კლასების მიხედვით</t>
  </si>
  <si>
    <t>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t>
  </si>
  <si>
    <t>სესხების და სესხებზე რეზერვის განაწილება, დაფარვის წყაროს სექტორების და კლასიფიკაციის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</si>
  <si>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</si>
  <si>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</si>
  <si>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</si>
  <si>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</si>
  <si>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</si>
  <si>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</si>
  <si>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ვადაგადაცილებული სესხი/ფასიანი ქაღალდი</t>
  </si>
  <si>
    <t>სესხების მთლიანი ღირებულება,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</si>
  <si>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t>
  </si>
  <si>
    <t>შეივსება შესაბამის კვარტლის ინფორმაცია. უმოქმედო სესხების ცვლილების მიზნებისთვის ერთი სესხის ჭრილში კურსის ეფექტი პერიოდზე შეივსება მხოლოდ ზრდაში ან შემცირებაში.</t>
  </si>
  <si>
    <t>სესხების და კორპორატიული სავალო ფასიანი ქაღალდების მთლიანი ღირებულება, გარესაბალანსო ვალდებულებები შეივსება ნომინალური ღირებულებით დარეზერვებამდე,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</si>
  <si>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განმარტებები გვერდებისთვის  "17-25"</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</si>
  <si>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6.01-6.27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სესხები/აქტივები და ა.შ. 
მე-24 ცხრილში სესხების განაწილება უნდა მოხდეს დაფარვის წყაროს სექტორის მიხედვით ქვემოთ მოცემულ 6.01-6.26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 და ა.შ.</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</si>
  <si>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</si>
  <si>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 xml:space="preserve">                                                                                                     საბალანსო აქტივები                                                                                              
                                                                                                                                                                                                             სექტორი დაფარვის წყაროს/კონტრაგენტის ტიპის მიხედვით</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</si>
  <si>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</si>
  <si>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</si>
  <si>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აქტივების მთლიანი ღირებულების, საბალანსო ღირებულების, აქტივებზე რეზერვების და ჩამოწერების განაწილება რისკის კლასების მიხედვით</t>
  </si>
  <si>
    <t>აქტივების მთლიანი ღირებულების, საბალანსო ღირებულების, აქტივებზე რეზერვების და ჩამოწერების განაწილება დაფარვის წყაროს სექტორების მიხედვით</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</si>
  <si>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</si>
  <si>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ცხრილში საბალანსო, შეწონვას დაქვემდებარებული რისკის პოზიციების ღირებულებები შეივსება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</si>
  <si>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ცხრილებში საბალანსო ელემენტების მთლიანი ღირებულებების, სპეციალური, საერთო რეზერვების და დამატებითი საერთო რეზერვების, პერიოდის მანძილზე კუმულატიური ჩამოწერის და საბალანსო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6.01-6.27 პუნქტებში. ა და ბ სვეტებში ყველა სტრიქონისთვის, მათ შორის სესხებზე და მათ შორის სავალო ფასიან ქაღალდებზე ღირებულებები შეივსება ბალანსზე არსებული დარიცხული სარგებლით და დარიცხული ჯარიმებით. კუმულატიური ჩამოწერის სვეტში არ გაითვალისწინება დარიცხული სარგებლის და ჯარიმის ჩამოწერა.</t>
  </si>
  <si>
    <t>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დარეზერვებამდე განაწილებული, კლასიფიკაციის,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გარესაბალანსო ვალდებულებებისთვის, აუთვისებელი ნაწილი რომელსაც არ აქვთ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მინიჭებული კლასიფიკაცია შეივება მხოლოდ "C", "სულ" ველში, და არ გადანაწილდება დანარჩენი კატეგორიის სვეტებში.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</si>
  <si>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</si>
  <si>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მათ შორის მეორად კაპიტალში ჩასათვლელი ინსტრუმენტები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</si>
  <si>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</si>
  <si>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მათ შორის საერთო რეზერვები სხვა ვალდებულებებზე</t>
  </si>
  <si>
    <t>სს თიბისი ბანკი</t>
  </si>
  <si>
    <t>არნე ბერგრენი</t>
  </si>
  <si>
    <t>ვახტანგ ბუცხრიკიძე</t>
  </si>
  <si>
    <t>www.tbcbank.com.ge</t>
  </si>
  <si>
    <t>ცირა კემულარია</t>
  </si>
  <si>
    <t>დამოუკიდებელი წევრი</t>
  </si>
  <si>
    <t>მარია ლუიზა ჩიკონიანი</t>
  </si>
  <si>
    <t>დამოუკიდებელი თავმჯდომარე</t>
  </si>
  <si>
    <t>გენერალური დირექტორი</t>
  </si>
  <si>
    <t>თორნიკე გოგიჩაიშვილი</t>
  </si>
  <si>
    <t>გენერალური დირექტორის მოადგილე / საცალო, მცირე და საშუალო საბანკო ბიზნესის მართვა</t>
  </si>
  <si>
    <t>ნინო მასურაშვილი</t>
  </si>
  <si>
    <t>გენერალური დირექტორის მოადგილე / რისკების მართვა</t>
  </si>
  <si>
    <t>გიორგი მეგრელიშვილი</t>
  </si>
  <si>
    <t>გენერალური დირექტორის მოადგილე / ფინანსების მართვა</t>
  </si>
  <si>
    <t>ნიკოლოზ ქურდიანი</t>
  </si>
  <si>
    <t>გენერალური დირექტორის მოადგილე / მარკეტინგული კომუნიკაციების და გადახდების ბიზნესის მართვა</t>
  </si>
  <si>
    <t>გიორგი თხელიძე</t>
  </si>
  <si>
    <t>გენერალური დირექტორის მოადგილე / კორპორატიული და საინვესტიციო საბანკო ბიზნესის მართვა</t>
  </si>
  <si>
    <t>TBC Bank Group PLC</t>
  </si>
  <si>
    <t>დამფუძნებლები</t>
  </si>
  <si>
    <t>European Bank for Reconstruction and Development</t>
  </si>
  <si>
    <t>Dunross &amp; Co.</t>
  </si>
  <si>
    <t>ეფტიმიოს კირიაკოპულოსი</t>
  </si>
  <si>
    <t>ერან კლაინი</t>
  </si>
  <si>
    <t>პერ ანდერს იორგენ ფასტი</t>
  </si>
  <si>
    <t/>
  </si>
  <si>
    <t>ცხრილი 26</t>
  </si>
  <si>
    <t>საცალო პროდუქტები</t>
  </si>
  <si>
    <t>შესაძლო დანაკარგების რეზერვი</t>
  </si>
  <si>
    <t xml:space="preserve">სესხების რაოდენობა </t>
  </si>
  <si>
    <t>საშუალო შეწონილი ნომინალური საპროცენტო განაკვეთი კვარტლის შიგნით გაცემულ სესხებზე</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</si>
  <si>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</si>
  <si>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(მთლიანი ღირებულებაზე)</t>
  </si>
  <si>
    <t>სესხების საშუალო შეწონილი ვადიანობა დარჩენილი ვადის მიხედვით (თვეებში)</t>
  </si>
  <si>
    <t>სატრანსპორტო სესხები</t>
  </si>
  <si>
    <t>სამომხმარებლო სესხები</t>
  </si>
  <si>
    <t>მათ შორის: პენსიის ან სხვა სახელმწიფო სოციალური გასაცემელის გათვალისწინებით გაცემული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</si>
  <si>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</si>
  <si>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</si>
  <si>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</si>
  <si>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</si>
  <si>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</si>
  <si>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</si>
  <si>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</si>
  <si>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</si>
  <si>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</si>
  <si>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</si>
  <si>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სულ საცალო პროდუქტები</t>
  </si>
  <si>
    <t>ზოგადი და ხარისხობრივი ინფორმაცია საცალო პროდუქტებზე</t>
  </si>
  <si>
    <t>4Q-2021</t>
  </si>
  <si>
    <t>3Q-2021</t>
  </si>
  <si>
    <t>2Q-2021</t>
  </si>
  <si>
    <t>1Q-2021</t>
  </si>
  <si>
    <t>ვენერა სუქნიძე</t>
  </si>
  <si>
    <t>რაჯივ ლოჩან სოუნი</t>
  </si>
  <si>
    <t>1Q-2022</t>
  </si>
  <si>
    <t>Allan Gray Investment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</si>
</sst>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0.00_ ;[Red]\-#,##0.00\ "/>
  </numFmts>
  <fonts count="135">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theme="1"/>
      <name val="Sylfaen"/>
      <family val="1"/>
    </font>
    <font>
      <sz val="8"/>
      <color rgb="FFFF0000"/>
      <name val="Sylfaen"/>
      <family val="1"/>
    </font>
    <font>
      <b/>
      <sz val="8"/>
      <color theme="1"/>
      <name val="Sylfaen"/>
      <family val="1"/>
    </font>
    <font>
      <u/>
      <sz val="8"/>
      <color theme="1"/>
      <name val="Sylfaen"/>
      <family val="1"/>
    </font>
    <font>
      <b/>
      <sz val="9"/>
      <color theme="1"/>
      <name val="Calibri"/>
      <family val="1"/>
      <scheme val="minor"/>
    </font>
    <font>
      <sz val="9"/>
      <color rgb="FF000000"/>
      <name val="Sylfaen"/>
      <family val="1"/>
    </font>
    <font>
      <b/>
      <sz val="9"/>
      <color rgb="FF000000"/>
      <name val="Sylfaen"/>
      <family val="1"/>
    </font>
    <font>
      <b/>
      <sz val="9"/>
      <color theme="1"/>
      <name val="Calibri"/>
      <family val="2"/>
      <scheme val="minor"/>
    </font>
  </fonts>
  <fills count="84">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0.499984740745262"/>
        <bgColor indexed="64"/>
      </patternFill>
    </fill>
  </fills>
  <borders count="145">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theme="6" tint="-0.499984740745262"/>
      </left>
      <right style="thin">
        <color theme="6" tint="-0.499984740745262"/>
      </right>
      <top style="thin">
        <color indexed="64"/>
      </top>
      <bottom style="thin">
        <color theme="6" tint="-0.499984740745262"/>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21414">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7" fillId="0" borderId="0"/>
    <xf numFmtId="0" fontId="7" fillId="0" borderId="0"/>
    <xf numFmtId="166" fontId="7" fillId="0" borderId="0" applyFont="0" applyFill="0" applyBorder="0" applyAlignment="0" applyProtection="0"/>
    <xf numFmtId="0" fontId="2" fillId="0" borderId="0"/>
    <xf numFmtId="0" fontId="7" fillId="0" borderId="0"/>
    <xf numFmtId="0" fontId="1" fillId="0" borderId="0"/>
    <xf numFmtId="9" fontId="1" fillId="0" borderId="0" applyFont="0" applyFill="0" applyBorder="0" applyAlignment="0" applyProtection="0"/>
    <xf numFmtId="0" fontId="2" fillId="0" borderId="0"/>
    <xf numFmtId="0" fontId="2" fillId="0" borderId="0"/>
    <xf numFmtId="0" fontId="10" fillId="0" borderId="0" applyNumberFormat="0" applyFill="0" applyBorder="0" applyAlignment="0" applyProtection="0">
      <alignment vertical="top"/>
      <protection locked="0"/>
    </xf>
    <xf numFmtId="0" fontId="26" fillId="0" borderId="0"/>
    <xf numFmtId="168" fontId="27" fillId="37" borderId="0"/>
    <xf numFmtId="169" fontId="27" fillId="37" borderId="0"/>
    <xf numFmtId="168" fontId="27" fillId="37" borderId="0"/>
    <xf numFmtId="0" fontId="28" fillId="38" borderId="0" applyNumberFormat="0" applyBorder="0" applyAlignment="0" applyProtection="0"/>
    <xf numFmtId="0" fontId="4" fillId="13"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0" fontId="28"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0" fontId="28" fillId="38" borderId="0" applyNumberFormat="0" applyBorder="0" applyAlignment="0" applyProtection="0"/>
    <xf numFmtId="0" fontId="28" fillId="39" borderId="0" applyNumberFormat="0" applyBorder="0" applyAlignment="0" applyProtection="0"/>
    <xf numFmtId="0" fontId="4" fillId="17"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0" fontId="28"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4" fillId="21"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0" fontId="28"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0" fontId="28" fillId="40" borderId="0" applyNumberFormat="0" applyBorder="0" applyAlignment="0" applyProtection="0"/>
    <xf numFmtId="0" fontId="28" fillId="41" borderId="0" applyNumberFormat="0" applyBorder="0" applyAlignment="0" applyProtection="0"/>
    <xf numFmtId="0" fontId="4" fillId="25"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0" fontId="28"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0" fontId="28" fillId="41" borderId="0" applyNumberFormat="0" applyBorder="0" applyAlignment="0" applyProtection="0"/>
    <xf numFmtId="0" fontId="28" fillId="42" borderId="0" applyNumberFormat="0" applyBorder="0" applyAlignment="0" applyProtection="0"/>
    <xf numFmtId="0" fontId="4" fillId="29"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0" fontId="28"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0" fontId="28" fillId="42" borderId="0" applyNumberFormat="0" applyBorder="0" applyAlignment="0" applyProtection="0"/>
    <xf numFmtId="0" fontId="28" fillId="43" borderId="0" applyNumberFormat="0" applyBorder="0" applyAlignment="0" applyProtection="0"/>
    <xf numFmtId="0" fontId="4" fillId="3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0" fontId="28"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0" fontId="28" fillId="43" borderId="0" applyNumberFormat="0" applyBorder="0" applyAlignment="0" applyProtection="0"/>
    <xf numFmtId="0" fontId="28" fillId="44" borderId="0" applyNumberFormat="0" applyBorder="0" applyAlignment="0" applyProtection="0"/>
    <xf numFmtId="0" fontId="4" fillId="1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0" fontId="28"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4" fillId="18"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0" fontId="28"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4" fillId="22"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0" fontId="28"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0" fontId="28" fillId="46" borderId="0" applyNumberFormat="0" applyBorder="0" applyAlignment="0" applyProtection="0"/>
    <xf numFmtId="0" fontId="28" fillId="41" borderId="0" applyNumberFormat="0" applyBorder="0" applyAlignment="0" applyProtection="0"/>
    <xf numFmtId="0" fontId="4" fillId="26"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0" fontId="28"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0" fontId="28" fillId="41" borderId="0" applyNumberFormat="0" applyBorder="0" applyAlignment="0" applyProtection="0"/>
    <xf numFmtId="0" fontId="28" fillId="44" borderId="0" applyNumberFormat="0" applyBorder="0" applyAlignment="0" applyProtection="0"/>
    <xf numFmtId="0" fontId="4" fillId="30"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0" fontId="28"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0" fontId="28" fillId="44" borderId="0" applyNumberFormat="0" applyBorder="0" applyAlignment="0" applyProtection="0"/>
    <xf numFmtId="0" fontId="28" fillId="47" borderId="0" applyNumberFormat="0" applyBorder="0" applyAlignment="0" applyProtection="0"/>
    <xf numFmtId="0" fontId="4" fillId="34"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0" fontId="28"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0" fontId="28" fillId="47" borderId="0" applyNumberFormat="0" applyBorder="0" applyAlignment="0" applyProtection="0"/>
    <xf numFmtId="0" fontId="30" fillId="48" borderId="0" applyNumberFormat="0" applyBorder="0" applyAlignment="0" applyProtection="0"/>
    <xf numFmtId="0" fontId="31" fillId="15"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0" fontId="30" fillId="48"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0" fontId="30" fillId="48" borderId="0" applyNumberFormat="0" applyBorder="0" applyAlignment="0" applyProtection="0"/>
    <xf numFmtId="0" fontId="30" fillId="45" borderId="0" applyNumberFormat="0" applyBorder="0" applyAlignment="0" applyProtection="0"/>
    <xf numFmtId="0" fontId="31" fillId="19"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0" fontId="30" fillId="45"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0" fontId="30" fillId="45" borderId="0" applyNumberFormat="0" applyBorder="0" applyAlignment="0" applyProtection="0"/>
    <xf numFmtId="0" fontId="30" fillId="46" borderId="0" applyNumberFormat="0" applyBorder="0" applyAlignment="0" applyProtection="0"/>
    <xf numFmtId="0" fontId="31" fillId="23"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0" fontId="30" fillId="46"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0" fontId="30" fillId="46" borderId="0" applyNumberFormat="0" applyBorder="0" applyAlignment="0" applyProtection="0"/>
    <xf numFmtId="0" fontId="30" fillId="49" borderId="0" applyNumberFormat="0" applyBorder="0" applyAlignment="0" applyProtection="0"/>
    <xf numFmtId="0" fontId="31" fillId="27"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0" fontId="30" fillId="49"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0" fontId="30" fillId="49" borderId="0" applyNumberFormat="0" applyBorder="0" applyAlignment="0" applyProtection="0"/>
    <xf numFmtId="0" fontId="30" fillId="50" borderId="0" applyNumberFormat="0" applyBorder="0" applyAlignment="0" applyProtection="0"/>
    <xf numFmtId="0" fontId="31" fillId="31"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0" fontId="30" fillId="50"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0" fontId="30" fillId="50" borderId="0" applyNumberFormat="0" applyBorder="0" applyAlignment="0" applyProtection="0"/>
    <xf numFmtId="0" fontId="30" fillId="51" borderId="0" applyNumberFormat="0" applyBorder="0" applyAlignment="0" applyProtection="0"/>
    <xf numFmtId="0" fontId="31" fillId="35"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0" fontId="30" fillId="51"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0" fontId="30" fillId="51"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30" fillId="53" borderId="0" applyNumberFormat="0" applyBorder="0" applyAlignment="0" applyProtection="0"/>
    <xf numFmtId="0" fontId="30" fillId="54" borderId="0" applyNumberFormat="0" applyBorder="0" applyAlignment="0" applyProtection="0"/>
    <xf numFmtId="0" fontId="31" fillId="12"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0" fontId="30" fillId="54"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0" fontId="30" fillId="54" borderId="0" applyNumberFormat="0" applyBorder="0" applyAlignment="0" applyProtection="0"/>
    <xf numFmtId="0" fontId="30" fillId="54" borderId="0" applyNumberFormat="0" applyBorder="0" applyAlignment="0" applyProtection="0"/>
    <xf numFmtId="0" fontId="30" fillId="54" borderId="0" applyNumberFormat="0" applyBorder="0" applyAlignment="0" applyProtection="0"/>
    <xf numFmtId="0" fontId="28" fillId="55" borderId="0" applyNumberFormat="0" applyBorder="0" applyAlignment="0" applyProtection="0"/>
    <xf numFmtId="0" fontId="28" fillId="56" borderId="0" applyNumberFormat="0" applyBorder="0" applyAlignment="0" applyProtection="0"/>
    <xf numFmtId="0" fontId="30" fillId="57" borderId="0" applyNumberFormat="0" applyBorder="0" applyAlignment="0" applyProtection="0"/>
    <xf numFmtId="0" fontId="30" fillId="58" borderId="0" applyNumberFormat="0" applyBorder="0" applyAlignment="0" applyProtection="0"/>
    <xf numFmtId="0" fontId="31" fillId="16"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0" fontId="30" fillId="58"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0" fontId="30" fillId="58" borderId="0" applyNumberFormat="0" applyBorder="0" applyAlignment="0" applyProtection="0"/>
    <xf numFmtId="0" fontId="30" fillId="58" borderId="0" applyNumberFormat="0" applyBorder="0" applyAlignment="0" applyProtection="0"/>
    <xf numFmtId="0" fontId="30"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30" fillId="56" borderId="0" applyNumberFormat="0" applyBorder="0" applyAlignment="0" applyProtection="0"/>
    <xf numFmtId="0" fontId="30" fillId="60" borderId="0" applyNumberFormat="0" applyBorder="0" applyAlignment="0" applyProtection="0"/>
    <xf numFmtId="0" fontId="31" fillId="2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0" fontId="30" fillId="6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0" fontId="30" fillId="60" borderId="0" applyNumberFormat="0" applyBorder="0" applyAlignment="0" applyProtection="0"/>
    <xf numFmtId="0" fontId="30" fillId="60" borderId="0" applyNumberFormat="0" applyBorder="0" applyAlignment="0" applyProtection="0"/>
    <xf numFmtId="0" fontId="30" fillId="60" borderId="0" applyNumberFormat="0" applyBorder="0" applyAlignment="0" applyProtection="0"/>
    <xf numFmtId="0" fontId="28" fillId="52" borderId="0" applyNumberFormat="0" applyBorder="0" applyAlignment="0" applyProtection="0"/>
    <xf numFmtId="0" fontId="28" fillId="56" borderId="0" applyNumberFormat="0" applyBorder="0" applyAlignment="0" applyProtection="0"/>
    <xf numFmtId="0" fontId="30" fillId="56" borderId="0" applyNumberFormat="0" applyBorder="0" applyAlignment="0" applyProtection="0"/>
    <xf numFmtId="0" fontId="30" fillId="49" borderId="0" applyNumberFormat="0" applyBorder="0" applyAlignment="0" applyProtection="0"/>
    <xf numFmtId="0" fontId="31" fillId="24"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0" fontId="30" fillId="49"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28" fillId="61" borderId="0" applyNumberFormat="0" applyBorder="0" applyAlignment="0" applyProtection="0"/>
    <xf numFmtId="0" fontId="28" fillId="52" borderId="0" applyNumberFormat="0" applyBorder="0" applyAlignment="0" applyProtection="0"/>
    <xf numFmtId="0" fontId="30" fillId="53" borderId="0" applyNumberFormat="0" applyBorder="0" applyAlignment="0" applyProtection="0"/>
    <xf numFmtId="0" fontId="30" fillId="50" borderId="0" applyNumberFormat="0" applyBorder="0" applyAlignment="0" applyProtection="0"/>
    <xf numFmtId="0" fontId="31" fillId="28"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0" fontId="30" fillId="50"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28" fillId="55" borderId="0" applyNumberFormat="0" applyBorder="0" applyAlignment="0" applyProtection="0"/>
    <xf numFmtId="0" fontId="28" fillId="62" borderId="0" applyNumberFormat="0" applyBorder="0" applyAlignment="0" applyProtection="0"/>
    <xf numFmtId="0" fontId="30" fillId="62" borderId="0" applyNumberFormat="0" applyBorder="0" applyAlignment="0" applyProtection="0"/>
    <xf numFmtId="0" fontId="30" fillId="63" borderId="0" applyNumberFormat="0" applyBorder="0" applyAlignment="0" applyProtection="0"/>
    <xf numFmtId="0" fontId="31" fillId="32"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0" fontId="30" fillId="63"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0" fontId="30" fillId="63" borderId="0" applyNumberFormat="0" applyBorder="0" applyAlignment="0" applyProtection="0"/>
    <xf numFmtId="0" fontId="30" fillId="63" borderId="0" applyNumberFormat="0" applyBorder="0" applyAlignment="0" applyProtection="0"/>
    <xf numFmtId="0" fontId="30" fillId="63" borderId="0" applyNumberFormat="0" applyBorder="0" applyAlignment="0" applyProtection="0"/>
    <xf numFmtId="0" fontId="33" fillId="39" borderId="0" applyNumberFormat="0" applyBorder="0" applyAlignment="0" applyProtection="0"/>
    <xf numFmtId="0" fontId="34" fillId="6"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0" fontId="33" fillId="39"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0" fontId="33" fillId="39" borderId="0" applyNumberFormat="0" applyBorder="0" applyAlignment="0" applyProtection="0"/>
    <xf numFmtId="170" fontId="36"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1" fontId="38" fillId="0" borderId="0" applyFill="0" applyBorder="0" applyAlignment="0"/>
    <xf numFmtId="171" fontId="38"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2" fontId="38" fillId="0" borderId="0" applyFill="0" applyBorder="0" applyAlignment="0"/>
    <xf numFmtId="173" fontId="38" fillId="0" borderId="0" applyFill="0" applyBorder="0" applyAlignment="0"/>
    <xf numFmtId="174" fontId="38" fillId="0" borderId="0" applyFill="0" applyBorder="0" applyAlignment="0"/>
    <xf numFmtId="175"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0" fontId="39" fillId="64" borderId="42" applyNumberFormat="0" applyAlignment="0" applyProtection="0"/>
    <xf numFmtId="0" fontId="40" fillId="9" borderId="36"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168" fontId="41"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168" fontId="41"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169" fontId="41"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40" fillId="9" borderId="36"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40" fillId="9" borderId="36"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40" fillId="9" borderId="36"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40" fillId="9" borderId="36"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40" fillId="9" borderId="36"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40" fillId="9" borderId="36"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40" fillId="9" borderId="36"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168" fontId="41" fillId="64" borderId="42" applyNumberFormat="0" applyAlignment="0" applyProtection="0"/>
    <xf numFmtId="169" fontId="41" fillId="64" borderId="42" applyNumberFormat="0" applyAlignment="0" applyProtection="0"/>
    <xf numFmtId="168" fontId="41" fillId="64" borderId="42" applyNumberFormat="0" applyAlignment="0" applyProtection="0"/>
    <xf numFmtId="168" fontId="41" fillId="64" borderId="42" applyNumberFormat="0" applyAlignment="0" applyProtection="0"/>
    <xf numFmtId="169" fontId="41" fillId="64" borderId="42" applyNumberFormat="0" applyAlignment="0" applyProtection="0"/>
    <xf numFmtId="168" fontId="41" fillId="64" borderId="42" applyNumberFormat="0" applyAlignment="0" applyProtection="0"/>
    <xf numFmtId="168" fontId="41" fillId="64" borderId="42" applyNumberFormat="0" applyAlignment="0" applyProtection="0"/>
    <xf numFmtId="169" fontId="41" fillId="64" borderId="42" applyNumberFormat="0" applyAlignment="0" applyProtection="0"/>
    <xf numFmtId="168" fontId="41" fillId="64" borderId="42" applyNumberFormat="0" applyAlignment="0" applyProtection="0"/>
    <xf numFmtId="168" fontId="41" fillId="64" borderId="42" applyNumberFormat="0" applyAlignment="0" applyProtection="0"/>
    <xf numFmtId="169" fontId="41" fillId="64" borderId="42" applyNumberFormat="0" applyAlignment="0" applyProtection="0"/>
    <xf numFmtId="168" fontId="41" fillId="64" borderId="42" applyNumberFormat="0" applyAlignment="0" applyProtection="0"/>
    <xf numFmtId="0" fontId="39" fillId="64" borderId="42" applyNumberFormat="0" applyAlignment="0" applyProtection="0"/>
    <xf numFmtId="0" fontId="42" fillId="65" borderId="43" applyNumberFormat="0" applyAlignment="0" applyProtection="0"/>
    <xf numFmtId="0" fontId="43" fillId="10" borderId="39" applyNumberFormat="0" applyAlignment="0" applyProtection="0"/>
    <xf numFmtId="168"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0" fontId="42"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0" fontId="43" fillId="10" borderId="39"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0" fontId="42" fillId="65" borderId="43"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quotePrefix="1">
      <protection locked="0"/>
    </xf>
    <xf numFmtId="43" fontId="28" fillId="0" borderId="0" applyFont="0" applyFill="0" applyBorder="0" applyAlignment="0" applyProtection="0"/>
    <xf numFmtId="43" fontId="2" fillId="0" borderId="0" quotePrefix="1">
      <protection locked="0"/>
    </xf>
    <xf numFmtId="43" fontId="28"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8" fillId="0" borderId="0" applyFont="0" applyFill="0" applyBorder="0" applyAlignment="0" applyProtection="0"/>
    <xf numFmtId="44" fontId="7" fillId="0" borderId="0" applyFont="0" applyFill="0" applyBorder="0" applyAlignment="0" applyProtection="0"/>
    <xf numFmtId="43" fontId="28" fillId="0" borderId="0" applyFont="0" applyFill="0" applyBorder="0" applyAlignment="0" applyProtection="0"/>
    <xf numFmtId="44" fontId="7" fillId="0" borderId="0" applyFont="0" applyFill="0" applyBorder="0" applyAlignment="0" applyProtection="0"/>
    <xf numFmtId="178" fontId="28"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8" fillId="0" borderId="0" applyFont="0" applyFill="0" applyBorder="0" applyAlignment="0" applyProtection="0"/>
    <xf numFmtId="44" fontId="7" fillId="0" borderId="0" applyFont="0" applyFill="0" applyBorder="0" applyAlignment="0" applyProtection="0"/>
    <xf numFmtId="178" fontId="28"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7"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6" fillId="0" borderId="0"/>
    <xf numFmtId="172" fontId="38"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6" fillId="0" borderId="0"/>
    <xf numFmtId="14" fontId="47" fillId="0" borderId="0" applyFill="0" applyBorder="0" applyAlignment="0"/>
    <xf numFmtId="38" fontId="27" fillId="0" borderId="44">
      <alignment vertical="center"/>
    </xf>
    <xf numFmtId="38" fontId="27" fillId="0" borderId="44">
      <alignment vertical="center"/>
    </xf>
    <xf numFmtId="38" fontId="27" fillId="0" borderId="44">
      <alignment vertical="center"/>
    </xf>
    <xf numFmtId="38" fontId="27" fillId="0" borderId="44">
      <alignment vertical="center"/>
    </xf>
    <xf numFmtId="38" fontId="27" fillId="0" borderId="44">
      <alignment vertical="center"/>
    </xf>
    <xf numFmtId="38" fontId="27" fillId="0" borderId="44">
      <alignment vertical="center"/>
    </xf>
    <xf numFmtId="38" fontId="27" fillId="0" borderId="44">
      <alignment vertical="center"/>
    </xf>
    <xf numFmtId="38" fontId="27" fillId="0" borderId="0" applyFont="0" applyFill="0" applyBorder="0" applyAlignment="0" applyProtection="0"/>
    <xf numFmtId="180" fontId="2" fillId="0" borderId="0" applyFont="0" applyFill="0" applyBorder="0" applyAlignment="0" applyProtection="0"/>
    <xf numFmtId="0" fontId="48" fillId="66" borderId="0" applyNumberFormat="0" applyBorder="0" applyAlignment="0" applyProtection="0"/>
    <xf numFmtId="0" fontId="48" fillId="67" borderId="0" applyNumberFormat="0" applyBorder="0" applyAlignment="0" applyProtection="0"/>
    <xf numFmtId="0" fontId="48" fillId="68" borderId="0" applyNumberFormat="0" applyBorder="0" applyAlignment="0" applyProtection="0"/>
    <xf numFmtId="171" fontId="38" fillId="0" borderId="0" applyFill="0" applyBorder="0" applyAlignment="0"/>
    <xf numFmtId="172"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0" fontId="49" fillId="0" borderId="0" applyNumberFormat="0" applyFill="0" applyBorder="0" applyAlignment="0" applyProtection="0"/>
    <xf numFmtId="168" fontId="2" fillId="0" borderId="0"/>
    <xf numFmtId="0" fontId="2" fillId="0" borderId="0"/>
    <xf numFmtId="168" fontId="2" fillId="0" borderId="0"/>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52" fillId="40" borderId="0" applyNumberFormat="0" applyBorder="0" applyAlignment="0" applyProtection="0"/>
    <xf numFmtId="0" fontId="53" fillId="5"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0" fontId="52" fillId="40"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0" fontId="52" fillId="40" borderId="0" applyNumberFormat="0" applyBorder="0" applyAlignment="0" applyProtection="0"/>
    <xf numFmtId="0" fontId="2" fillId="69" borderId="3" applyNumberFormat="0" applyFont="0" applyBorder="0" applyProtection="0">
      <alignment horizontal="center" vertical="center"/>
    </xf>
    <xf numFmtId="0" fontId="55" fillId="0" borderId="34" applyNumberFormat="0" applyAlignment="0" applyProtection="0">
      <alignment horizontal="left" vertical="center"/>
    </xf>
    <xf numFmtId="0" fontId="55" fillId="0" borderId="34" applyNumberFormat="0" applyAlignment="0" applyProtection="0">
      <alignment horizontal="left" vertical="center"/>
    </xf>
    <xf numFmtId="168" fontId="55" fillId="0" borderId="34" applyNumberFormat="0" applyAlignment="0" applyProtection="0">
      <alignment horizontal="left" vertical="center"/>
    </xf>
    <xf numFmtId="0" fontId="55" fillId="0" borderId="9">
      <alignment horizontal="left" vertical="center"/>
    </xf>
    <xf numFmtId="0" fontId="55" fillId="0" borderId="9">
      <alignment horizontal="left" vertical="center"/>
    </xf>
    <xf numFmtId="168" fontId="55" fillId="0" borderId="9">
      <alignment horizontal="left" vertical="center"/>
    </xf>
    <xf numFmtId="0" fontId="56" fillId="0" borderId="45" applyNumberFormat="0" applyFill="0" applyAlignment="0" applyProtection="0"/>
    <xf numFmtId="169" fontId="56" fillId="0" borderId="45" applyNumberFormat="0" applyFill="0" applyAlignment="0" applyProtection="0"/>
    <xf numFmtId="0" fontId="56" fillId="0" borderId="45" applyNumberFormat="0" applyFill="0" applyAlignment="0" applyProtection="0"/>
    <xf numFmtId="168" fontId="56" fillId="0" borderId="45" applyNumberFormat="0" applyFill="0" applyAlignment="0" applyProtection="0"/>
    <xf numFmtId="168" fontId="56" fillId="0" borderId="45" applyNumberFormat="0" applyFill="0" applyAlignment="0" applyProtection="0"/>
    <xf numFmtId="168" fontId="56" fillId="0" borderId="45" applyNumberFormat="0" applyFill="0" applyAlignment="0" applyProtection="0"/>
    <xf numFmtId="169" fontId="56" fillId="0" borderId="45" applyNumberFormat="0" applyFill="0" applyAlignment="0" applyProtection="0"/>
    <xf numFmtId="168" fontId="56" fillId="0" borderId="45" applyNumberFormat="0" applyFill="0" applyAlignment="0" applyProtection="0"/>
    <xf numFmtId="168" fontId="56" fillId="0" borderId="45" applyNumberFormat="0" applyFill="0" applyAlignment="0" applyProtection="0"/>
    <xf numFmtId="169" fontId="56" fillId="0" borderId="45" applyNumberFormat="0" applyFill="0" applyAlignment="0" applyProtection="0"/>
    <xf numFmtId="168" fontId="56" fillId="0" borderId="45" applyNumberFormat="0" applyFill="0" applyAlignment="0" applyProtection="0"/>
    <xf numFmtId="168" fontId="56" fillId="0" borderId="45" applyNumberFormat="0" applyFill="0" applyAlignment="0" applyProtection="0"/>
    <xf numFmtId="169" fontId="56" fillId="0" borderId="45" applyNumberFormat="0" applyFill="0" applyAlignment="0" applyProtection="0"/>
    <xf numFmtId="168" fontId="56" fillId="0" borderId="45" applyNumberFormat="0" applyFill="0" applyAlignment="0" applyProtection="0"/>
    <xf numFmtId="168" fontId="56" fillId="0" borderId="45" applyNumberFormat="0" applyFill="0" applyAlignment="0" applyProtection="0"/>
    <xf numFmtId="169" fontId="56" fillId="0" borderId="45" applyNumberFormat="0" applyFill="0" applyAlignment="0" applyProtection="0"/>
    <xf numFmtId="168" fontId="56" fillId="0" borderId="45" applyNumberFormat="0" applyFill="0" applyAlignment="0" applyProtection="0"/>
    <xf numFmtId="0" fontId="56" fillId="0" borderId="45" applyNumberFormat="0" applyFill="0" applyAlignment="0" applyProtection="0"/>
    <xf numFmtId="0" fontId="57" fillId="0" borderId="46" applyNumberFormat="0" applyFill="0" applyAlignment="0" applyProtection="0"/>
    <xf numFmtId="169" fontId="57" fillId="0" borderId="46" applyNumberFormat="0" applyFill="0" applyAlignment="0" applyProtection="0"/>
    <xf numFmtId="0"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0" fontId="57" fillId="0" borderId="46" applyNumberFormat="0" applyFill="0" applyAlignment="0" applyProtection="0"/>
    <xf numFmtId="0" fontId="58" fillId="0" borderId="47" applyNumberFormat="0" applyFill="0" applyAlignment="0" applyProtection="0"/>
    <xf numFmtId="169" fontId="58" fillId="0" borderId="47" applyNumberFormat="0" applyFill="0" applyAlignment="0" applyProtection="0"/>
    <xf numFmtId="0" fontId="58" fillId="0" borderId="47" applyNumberFormat="0" applyFill="0" applyAlignment="0" applyProtection="0"/>
    <xf numFmtId="168" fontId="58" fillId="0" borderId="47" applyNumberFormat="0" applyFill="0" applyAlignment="0" applyProtection="0"/>
    <xf numFmtId="0" fontId="58" fillId="0" borderId="47" applyNumberFormat="0" applyFill="0" applyAlignment="0" applyProtection="0"/>
    <xf numFmtId="168" fontId="58" fillId="0" borderId="47" applyNumberFormat="0" applyFill="0" applyAlignment="0" applyProtection="0"/>
    <xf numFmtId="0" fontId="58" fillId="0" borderId="47" applyNumberFormat="0" applyFill="0" applyAlignment="0" applyProtection="0"/>
    <xf numFmtId="0"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0" fontId="58" fillId="0" borderId="47" applyNumberFormat="0" applyFill="0" applyAlignment="0" applyProtection="0"/>
    <xf numFmtId="0" fontId="58" fillId="0" borderId="0" applyNumberFormat="0" applyFill="0" applyBorder="0" applyAlignment="0" applyProtection="0"/>
    <xf numFmtId="169" fontId="58" fillId="0" borderId="0" applyNumberFormat="0" applyFill="0" applyBorder="0" applyAlignment="0" applyProtection="0"/>
    <xf numFmtId="0"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0" fontId="58" fillId="0" borderId="0" applyNumberFormat="0" applyFill="0" applyBorder="0" applyAlignment="0" applyProtection="0"/>
    <xf numFmtId="37" fontId="59" fillId="0" borderId="0"/>
    <xf numFmtId="168" fontId="60" fillId="0" borderId="0"/>
    <xf numFmtId="0" fontId="60" fillId="0" borderId="0"/>
    <xf numFmtId="168" fontId="60" fillId="0" borderId="0"/>
    <xf numFmtId="168" fontId="55" fillId="0" borderId="0"/>
    <xf numFmtId="0" fontId="55" fillId="0" borderId="0"/>
    <xf numFmtId="168" fontId="55"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168" fontId="64" fillId="0" borderId="0"/>
    <xf numFmtId="0" fontId="64" fillId="0" borderId="0"/>
    <xf numFmtId="168" fontId="64" fillId="0" borderId="0"/>
    <xf numFmtId="0" fontId="63"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5" fillId="0" borderId="0" applyNumberFormat="0" applyFill="0" applyBorder="0" applyAlignment="0" applyProtection="0">
      <alignment vertical="top"/>
      <protection locked="0"/>
    </xf>
    <xf numFmtId="169" fontId="65" fillId="0" borderId="0" applyNumberFormat="0" applyFill="0" applyBorder="0" applyAlignment="0" applyProtection="0">
      <alignment vertical="top"/>
      <protection locked="0"/>
    </xf>
    <xf numFmtId="168" fontId="65" fillId="0" borderId="0" applyNumberFormat="0" applyFill="0" applyBorder="0" applyAlignment="0" applyProtection="0">
      <alignment vertical="top"/>
      <protection locked="0"/>
    </xf>
    <xf numFmtId="168" fontId="66" fillId="0" borderId="0"/>
    <xf numFmtId="0" fontId="67" fillId="43" borderId="42" applyNumberFormat="0" applyAlignment="0" applyProtection="0"/>
    <xf numFmtId="0" fontId="68" fillId="8" borderId="36"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168" fontId="69"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168" fontId="69"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169" fontId="69"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8" fillId="8" borderId="36"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8" fillId="8" borderId="36"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8" fillId="8" borderId="36"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8" fillId="8" borderId="36"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8" fillId="8" borderId="36"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8" fillId="8" borderId="36"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8" fillId="8" borderId="36"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168" fontId="69" fillId="43" borderId="42" applyNumberFormat="0" applyAlignment="0" applyProtection="0"/>
    <xf numFmtId="169" fontId="69" fillId="43" borderId="42" applyNumberFormat="0" applyAlignment="0" applyProtection="0"/>
    <xf numFmtId="168" fontId="69" fillId="43" borderId="42" applyNumberFormat="0" applyAlignment="0" applyProtection="0"/>
    <xf numFmtId="168" fontId="69" fillId="43" borderId="42" applyNumberFormat="0" applyAlignment="0" applyProtection="0"/>
    <xf numFmtId="169" fontId="69" fillId="43" borderId="42" applyNumberFormat="0" applyAlignment="0" applyProtection="0"/>
    <xf numFmtId="168" fontId="69" fillId="43" borderId="42" applyNumberFormat="0" applyAlignment="0" applyProtection="0"/>
    <xf numFmtId="168" fontId="69" fillId="43" borderId="42" applyNumberFormat="0" applyAlignment="0" applyProtection="0"/>
    <xf numFmtId="169" fontId="69" fillId="43" borderId="42" applyNumberFormat="0" applyAlignment="0" applyProtection="0"/>
    <xf numFmtId="168" fontId="69" fillId="43" borderId="42" applyNumberFormat="0" applyAlignment="0" applyProtection="0"/>
    <xf numFmtId="168" fontId="69" fillId="43" borderId="42" applyNumberFormat="0" applyAlignment="0" applyProtection="0"/>
    <xf numFmtId="169" fontId="69" fillId="43" borderId="42" applyNumberFormat="0" applyAlignment="0" applyProtection="0"/>
    <xf numFmtId="168" fontId="69" fillId="43" borderId="42" applyNumberFormat="0" applyAlignment="0" applyProtection="0"/>
    <xf numFmtId="0" fontId="67" fillId="43" borderId="42" applyNumberFormat="0" applyAlignment="0" applyProtection="0"/>
    <xf numFmtId="3" fontId="2" fillId="72" borderId="3" applyFont="0">
      <alignment horizontal="right" vertical="center"/>
      <protection locked="0"/>
    </xf>
    <xf numFmtId="171" fontId="38" fillId="0" borderId="0" applyFill="0" applyBorder="0" applyAlignment="0"/>
    <xf numFmtId="172"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0" fontId="70" fillId="0" borderId="48" applyNumberFormat="0" applyFill="0" applyAlignment="0" applyProtection="0"/>
    <xf numFmtId="0" fontId="71" fillId="0" borderId="38" applyNumberFormat="0" applyFill="0" applyAlignment="0" applyProtection="0"/>
    <xf numFmtId="168" fontId="72" fillId="0" borderId="48" applyNumberFormat="0" applyFill="0" applyAlignment="0" applyProtection="0"/>
    <xf numFmtId="168" fontId="72" fillId="0" borderId="48" applyNumberFormat="0" applyFill="0" applyAlignment="0" applyProtection="0"/>
    <xf numFmtId="169" fontId="72" fillId="0" borderId="48" applyNumberFormat="0" applyFill="0" applyAlignment="0" applyProtection="0"/>
    <xf numFmtId="0" fontId="70" fillId="0" borderId="4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168" fontId="72" fillId="0" borderId="48" applyNumberFormat="0" applyFill="0" applyAlignment="0" applyProtection="0"/>
    <xf numFmtId="169" fontId="72" fillId="0" borderId="48" applyNumberFormat="0" applyFill="0" applyAlignment="0" applyProtection="0"/>
    <xf numFmtId="168" fontId="72" fillId="0" borderId="48" applyNumberFormat="0" applyFill="0" applyAlignment="0" applyProtection="0"/>
    <xf numFmtId="168" fontId="72" fillId="0" borderId="48" applyNumberFormat="0" applyFill="0" applyAlignment="0" applyProtection="0"/>
    <xf numFmtId="169" fontId="72" fillId="0" borderId="48" applyNumberFormat="0" applyFill="0" applyAlignment="0" applyProtection="0"/>
    <xf numFmtId="168" fontId="72" fillId="0" borderId="48" applyNumberFormat="0" applyFill="0" applyAlignment="0" applyProtection="0"/>
    <xf numFmtId="168" fontId="72" fillId="0" borderId="48" applyNumberFormat="0" applyFill="0" applyAlignment="0" applyProtection="0"/>
    <xf numFmtId="169" fontId="72" fillId="0" borderId="48" applyNumberFormat="0" applyFill="0" applyAlignment="0" applyProtection="0"/>
    <xf numFmtId="168" fontId="72" fillId="0" borderId="48" applyNumberFormat="0" applyFill="0" applyAlignment="0" applyProtection="0"/>
    <xf numFmtId="168" fontId="72" fillId="0" borderId="48" applyNumberFormat="0" applyFill="0" applyAlignment="0" applyProtection="0"/>
    <xf numFmtId="169" fontId="72" fillId="0" borderId="48" applyNumberFormat="0" applyFill="0" applyAlignment="0" applyProtection="0"/>
    <xf numFmtId="168" fontId="72" fillId="0" borderId="48" applyNumberFormat="0" applyFill="0" applyAlignment="0" applyProtection="0"/>
    <xf numFmtId="0" fontId="70" fillId="0" borderId="48"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3" fillId="73" borderId="0" applyNumberFormat="0" applyBorder="0" applyAlignment="0" applyProtection="0"/>
    <xf numFmtId="0" fontId="74" fillId="7"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0" fontId="73" fillId="73"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0" fontId="73" fillId="73" borderId="0" applyNumberFormat="0" applyBorder="0" applyAlignment="0" applyProtection="0"/>
    <xf numFmtId="1" fontId="76" fillId="0" borderId="0" applyProtection="0"/>
    <xf numFmtId="168" fontId="27" fillId="0" borderId="49"/>
    <xf numFmtId="169" fontId="27" fillId="0" borderId="49"/>
    <xf numFmtId="168" fontId="27" fillId="0" borderId="49"/>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7" fillId="0" borderId="0"/>
    <xf numFmtId="181" fontId="2" fillId="0" borderId="0"/>
    <xf numFmtId="179" fontId="29"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0" fontId="78" fillId="0" borderId="0"/>
    <xf numFmtId="0" fontId="77" fillId="0" borderId="0"/>
    <xf numFmtId="179" fontId="29" fillId="0" borderId="0"/>
    <xf numFmtId="179" fontId="2" fillId="0" borderId="0"/>
    <xf numFmtId="179" fontId="2" fillId="0" borderId="0"/>
    <xf numFmtId="0" fontId="2" fillId="0" borderId="0"/>
    <xf numFmtId="0" fontId="2"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9"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8"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9" fillId="0" borderId="0"/>
    <xf numFmtId="0" fontId="29" fillId="0" borderId="0"/>
    <xf numFmtId="168" fontId="29" fillId="0" borderId="0"/>
    <xf numFmtId="0" fontId="2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68" fontId="29" fillId="0" borderId="0"/>
    <xf numFmtId="0" fontId="29" fillId="0" borderId="0"/>
    <xf numFmtId="0" fontId="29" fillId="0" borderId="0"/>
    <xf numFmtId="0" fontId="2" fillId="0" borderId="0"/>
    <xf numFmtId="179"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8" fillId="0" borderId="0"/>
    <xf numFmtId="179" fontId="29" fillId="0" borderId="0"/>
    <xf numFmtId="179" fontId="2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29" fillId="0" borderId="0"/>
    <xf numFmtId="179" fontId="29" fillId="0" borderId="0"/>
    <xf numFmtId="179" fontId="29" fillId="0" borderId="0"/>
    <xf numFmtId="179"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79" fontId="2"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9"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29" fillId="0" borderId="0"/>
    <xf numFmtId="0" fontId="2" fillId="0" borderId="0"/>
    <xf numFmtId="0" fontId="28" fillId="0" borderId="0"/>
    <xf numFmtId="168" fontId="26" fillId="0" borderId="0"/>
    <xf numFmtId="0" fontId="2"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179" fontId="2" fillId="0" borderId="0"/>
    <xf numFmtId="0" fontId="29" fillId="0" borderId="0"/>
    <xf numFmtId="0" fontId="29" fillId="0" borderId="0"/>
    <xf numFmtId="168" fontId="26" fillId="0" borderId="0"/>
    <xf numFmtId="0" fontId="66" fillId="0" borderId="0"/>
    <xf numFmtId="0" fontId="2" fillId="0" borderId="0"/>
    <xf numFmtId="168" fontId="26" fillId="0" borderId="0"/>
    <xf numFmtId="0" fontId="1" fillId="0" borderId="0"/>
    <xf numFmtId="179"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168" fontId="26" fillId="0" borderId="0"/>
    <xf numFmtId="168" fontId="26" fillId="0" borderId="0"/>
    <xf numFmtId="0" fontId="1" fillId="0" borderId="0"/>
    <xf numFmtId="179" fontId="29" fillId="0" borderId="0"/>
    <xf numFmtId="179" fontId="29" fillId="0" borderId="0"/>
    <xf numFmtId="179" fontId="2" fillId="0" borderId="0"/>
    <xf numFmtId="0" fontId="2" fillId="0" borderId="0"/>
    <xf numFmtId="179" fontId="2" fillId="0" borderId="0"/>
    <xf numFmtId="0" fontId="2" fillId="0" borderId="0"/>
    <xf numFmtId="179" fontId="2" fillId="0" borderId="0"/>
    <xf numFmtId="0" fontId="2" fillId="0" borderId="0"/>
    <xf numFmtId="0" fontId="6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9" fillId="0" borderId="0"/>
    <xf numFmtId="168" fontId="26" fillId="0" borderId="0"/>
    <xf numFmtId="168" fontId="26" fillId="0" borderId="0"/>
    <xf numFmtId="0" fontId="1" fillId="0" borderId="0"/>
    <xf numFmtId="179" fontId="29" fillId="0" borderId="0"/>
    <xf numFmtId="179" fontId="29" fillId="0" borderId="0"/>
    <xf numFmtId="0" fontId="6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179" fontId="29"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7" fillId="0" borderId="0"/>
    <xf numFmtId="179" fontId="29"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179" fontId="2"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7"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7"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7"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179" fontId="27" fillId="0" borderId="0"/>
    <xf numFmtId="0" fontId="7"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179" fontId="7" fillId="0" borderId="0"/>
    <xf numFmtId="0" fontId="27" fillId="0" borderId="0"/>
    <xf numFmtId="179" fontId="27" fillId="0" borderId="0"/>
    <xf numFmtId="0" fontId="27" fillId="0" borderId="0"/>
    <xf numFmtId="0" fontId="2"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7" fillId="0" borderId="0"/>
    <xf numFmtId="179" fontId="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7"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7" fillId="0" borderId="0"/>
    <xf numFmtId="0" fontId="27" fillId="0" borderId="0"/>
    <xf numFmtId="168" fontId="27" fillId="0" borderId="0"/>
    <xf numFmtId="0" fontId="77"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7" fillId="0" borderId="0"/>
    <xf numFmtId="0" fontId="7" fillId="0" borderId="0"/>
    <xf numFmtId="0" fontId="77" fillId="0" borderId="0"/>
    <xf numFmtId="168" fontId="7" fillId="0" borderId="0"/>
    <xf numFmtId="0" fontId="77" fillId="0" borderId="0"/>
    <xf numFmtId="168" fontId="7" fillId="0" borderId="0"/>
    <xf numFmtId="0" fontId="77"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179" fontId="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179" fontId="2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179" fontId="27"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179" fontId="27"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5" fillId="0" borderId="0"/>
    <xf numFmtId="0" fontId="2" fillId="0" borderId="0"/>
    <xf numFmtId="0" fontId="77" fillId="0" borderId="0"/>
    <xf numFmtId="168" fontId="45"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7" fillId="0" borderId="0"/>
    <xf numFmtId="0" fontId="2"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79" fontId="2"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169" fontId="2"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68" fontId="2"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0" fillId="0" borderId="0"/>
    <xf numFmtId="168" fontId="2" fillId="0" borderId="0"/>
    <xf numFmtId="0" fontId="77"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68" fontId="2"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1" fillId="0" borderId="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168" fontId="2" fillId="0" borderId="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 fillId="74" borderId="50" applyNumberFormat="0" applyFont="0" applyAlignment="0" applyProtection="0"/>
    <xf numFmtId="0" fontId="28" fillId="74" borderId="50" applyNumberFormat="0" applyFont="0" applyAlignment="0" applyProtection="0"/>
    <xf numFmtId="168" fontId="2" fillId="0" borderId="0"/>
    <xf numFmtId="0" fontId="28" fillId="74" borderId="50" applyNumberFormat="0" applyFont="0" applyAlignment="0" applyProtection="0"/>
    <xf numFmtId="0" fontId="28" fillId="74" borderId="50" applyNumberFormat="0" applyFont="0" applyAlignment="0" applyProtection="0"/>
    <xf numFmtId="0" fontId="2" fillId="74" borderId="50" applyNumberFormat="0" applyFont="0" applyAlignment="0" applyProtection="0"/>
    <xf numFmtId="0" fontId="2" fillId="74" borderId="50" applyNumberFormat="0" applyFont="0" applyAlignment="0" applyProtection="0"/>
    <xf numFmtId="0" fontId="28" fillId="74" borderId="50" applyNumberFormat="0" applyFont="0" applyAlignment="0" applyProtection="0"/>
    <xf numFmtId="0" fontId="2"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169" fontId="2" fillId="0" borderId="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 fillId="74" borderId="50" applyNumberFormat="0" applyFont="0" applyAlignment="0" applyProtection="0"/>
    <xf numFmtId="0" fontId="2" fillId="0" borderId="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 fillId="74" borderId="50" applyNumberFormat="0" applyFont="0" applyAlignment="0" applyProtection="0"/>
    <xf numFmtId="0" fontId="2" fillId="74" borderId="50" applyNumberFormat="0" applyFont="0" applyAlignment="0" applyProtection="0"/>
    <xf numFmtId="169" fontId="2" fillId="0" borderId="0"/>
    <xf numFmtId="0" fontId="2" fillId="74" borderId="50" applyNumberFormat="0" applyFont="0" applyAlignment="0" applyProtection="0"/>
    <xf numFmtId="168" fontId="2" fillId="0" borderId="0"/>
    <xf numFmtId="0" fontId="2" fillId="74" borderId="50" applyNumberFormat="0" applyFont="0" applyAlignment="0" applyProtection="0"/>
    <xf numFmtId="168" fontId="2" fillId="0" borderId="0"/>
    <xf numFmtId="0" fontId="2" fillId="74" borderId="50" applyNumberFormat="0" applyFont="0" applyAlignment="0" applyProtection="0"/>
    <xf numFmtId="0" fontId="2" fillId="74" borderId="50" applyNumberFormat="0" applyFont="0" applyAlignment="0" applyProtection="0"/>
    <xf numFmtId="169" fontId="2" fillId="0" borderId="0"/>
    <xf numFmtId="168" fontId="2" fillId="0" borderId="0"/>
    <xf numFmtId="0" fontId="2" fillId="74" borderId="50" applyNumberFormat="0" applyFont="0" applyAlignment="0" applyProtection="0"/>
    <xf numFmtId="168" fontId="2" fillId="0" borderId="0"/>
    <xf numFmtId="0" fontId="2" fillId="74" borderId="50" applyNumberFormat="0" applyFont="0" applyAlignment="0" applyProtection="0"/>
    <xf numFmtId="0" fontId="2" fillId="74" borderId="50" applyNumberFormat="0" applyFont="0" applyAlignment="0" applyProtection="0"/>
    <xf numFmtId="169" fontId="2" fillId="0" borderId="0"/>
    <xf numFmtId="0" fontId="2" fillId="74" borderId="50" applyNumberFormat="0" applyFont="0" applyAlignment="0" applyProtection="0"/>
    <xf numFmtId="168" fontId="2" fillId="0" borderId="0"/>
    <xf numFmtId="0" fontId="2" fillId="74" borderId="50" applyNumberFormat="0" applyFont="0" applyAlignment="0" applyProtection="0"/>
    <xf numFmtId="168" fontId="2" fillId="0" borderId="0"/>
    <xf numFmtId="0" fontId="2" fillId="74" borderId="50" applyNumberFormat="0" applyFont="0" applyAlignment="0" applyProtection="0"/>
    <xf numFmtId="0" fontId="2" fillId="74" borderId="50" applyNumberFormat="0" applyFont="0" applyAlignment="0" applyProtection="0"/>
    <xf numFmtId="169" fontId="2" fillId="0" borderId="0"/>
    <xf numFmtId="168" fontId="2" fillId="0" borderId="0"/>
    <xf numFmtId="168" fontId="2" fillId="0" borderId="0"/>
    <xf numFmtId="0" fontId="2" fillId="74" borderId="50" applyNumberFormat="0" applyFont="0" applyAlignment="0" applyProtection="0"/>
    <xf numFmtId="0" fontId="2" fillId="74" borderId="50" applyNumberFormat="0" applyFont="0" applyAlignment="0" applyProtection="0"/>
    <xf numFmtId="0" fontId="2" fillId="74" borderId="50" applyNumberFormat="0" applyFont="0" applyAlignment="0" applyProtection="0"/>
    <xf numFmtId="0" fontId="2" fillId="74" borderId="50"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2"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3" fillId="0" borderId="0"/>
    <xf numFmtId="0" fontId="83" fillId="0" borderId="0"/>
    <xf numFmtId="168" fontId="83" fillId="0" borderId="0"/>
    <xf numFmtId="0" fontId="84" fillId="64" borderId="51" applyNumberFormat="0" applyAlignment="0" applyProtection="0"/>
    <xf numFmtId="0" fontId="85" fillId="9" borderId="37"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168" fontId="86"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168" fontId="86"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169" fontId="86"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5" fillId="9" borderId="37"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5" fillId="9" borderId="37"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5" fillId="9" borderId="37"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5" fillId="9" borderId="37"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5" fillId="9" borderId="37"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5" fillId="9" borderId="37"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5" fillId="9" borderId="37"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168" fontId="86" fillId="64" borderId="51" applyNumberFormat="0" applyAlignment="0" applyProtection="0"/>
    <xf numFmtId="169" fontId="86" fillId="64" borderId="51" applyNumberFormat="0" applyAlignment="0" applyProtection="0"/>
    <xf numFmtId="168" fontId="86" fillId="64" borderId="51" applyNumberFormat="0" applyAlignment="0" applyProtection="0"/>
    <xf numFmtId="168" fontId="86" fillId="64" borderId="51" applyNumberFormat="0" applyAlignment="0" applyProtection="0"/>
    <xf numFmtId="169" fontId="86" fillId="64" borderId="51" applyNumberFormat="0" applyAlignment="0" applyProtection="0"/>
    <xf numFmtId="168" fontId="86" fillId="64" borderId="51" applyNumberFormat="0" applyAlignment="0" applyProtection="0"/>
    <xf numFmtId="168" fontId="86" fillId="64" borderId="51" applyNumberFormat="0" applyAlignment="0" applyProtection="0"/>
    <xf numFmtId="169" fontId="86" fillId="64" borderId="51" applyNumberFormat="0" applyAlignment="0" applyProtection="0"/>
    <xf numFmtId="168" fontId="86" fillId="64" borderId="51" applyNumberFormat="0" applyAlignment="0" applyProtection="0"/>
    <xf numFmtId="168" fontId="86" fillId="64" borderId="51" applyNumberFormat="0" applyAlignment="0" applyProtection="0"/>
    <xf numFmtId="169" fontId="86" fillId="64" borderId="51" applyNumberFormat="0" applyAlignment="0" applyProtection="0"/>
    <xf numFmtId="168" fontId="86" fillId="64" borderId="51" applyNumberFormat="0" applyAlignment="0" applyProtection="0"/>
    <xf numFmtId="0" fontId="84" fillId="64" borderId="51" applyNumberFormat="0" applyAlignment="0" applyProtection="0"/>
    <xf numFmtId="0" fontId="26" fillId="0" borderId="0"/>
    <xf numFmtId="175" fontId="38" fillId="0" borderId="0" applyFont="0" applyFill="0" applyBorder="0" applyAlignment="0" applyProtection="0"/>
    <xf numFmtId="186" fontId="3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87"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8" fillId="0" borderId="0" applyFill="0" applyBorder="0" applyAlignment="0"/>
    <xf numFmtId="172"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168" fontId="2" fillId="0" borderId="0"/>
    <xf numFmtId="0" fontId="2" fillId="0" borderId="0"/>
    <xf numFmtId="168" fontId="2" fillId="0" borderId="0"/>
    <xf numFmtId="187" fontId="66" fillId="0" borderId="3" applyNumberFormat="0">
      <alignment horizontal="center" vertical="top" wrapText="1"/>
    </xf>
    <xf numFmtId="0" fontId="88"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9" fillId="0" borderId="0"/>
    <xf numFmtId="0" fontId="26" fillId="0" borderId="0"/>
    <xf numFmtId="0" fontId="90" fillId="0" borderId="0"/>
    <xf numFmtId="0" fontId="90" fillId="0" borderId="0"/>
    <xf numFmtId="168" fontId="26" fillId="0" borderId="0"/>
    <xf numFmtId="168" fontId="26" fillId="0" borderId="0"/>
    <xf numFmtId="0" fontId="91" fillId="0" borderId="0"/>
    <xf numFmtId="0" fontId="92" fillId="0" borderId="0"/>
    <xf numFmtId="0" fontId="91" fillId="0" borderId="0"/>
    <xf numFmtId="0" fontId="91" fillId="0" borderId="0"/>
    <xf numFmtId="0" fontId="91" fillId="0" borderId="0"/>
    <xf numFmtId="0" fontId="91" fillId="0" borderId="0"/>
    <xf numFmtId="0" fontId="91" fillId="0" borderId="0"/>
    <xf numFmtId="49" fontId="47" fillId="0" borderId="0" applyFill="0" applyBorder="0" applyAlignment="0"/>
    <xf numFmtId="189" fontId="38" fillId="0" borderId="0" applyFill="0" applyBorder="0" applyAlignment="0"/>
    <xf numFmtId="190" fontId="38" fillId="0" borderId="0" applyFill="0" applyBorder="0" applyAlignment="0"/>
    <xf numFmtId="0" fontId="93" fillId="0" borderId="0">
      <alignment horizontal="center" vertical="top"/>
    </xf>
    <xf numFmtId="0" fontId="94" fillId="0" borderId="0" applyNumberFormat="0" applyFill="0" applyBorder="0" applyAlignment="0" applyProtection="0"/>
    <xf numFmtId="169" fontId="94" fillId="0" borderId="0" applyNumberFormat="0" applyFill="0" applyBorder="0" applyAlignment="0" applyProtection="0"/>
    <xf numFmtId="0"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0" fontId="94" fillId="0" borderId="0" applyNumberFormat="0" applyFill="0" applyBorder="0" applyAlignment="0" applyProtection="0"/>
    <xf numFmtId="0" fontId="48" fillId="0" borderId="52" applyNumberFormat="0" applyFill="0" applyAlignment="0" applyProtection="0"/>
    <xf numFmtId="0" fontId="5" fillId="0" borderId="41"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68" fontId="95"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68" fontId="95"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69" fontId="95"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5" fillId="0" borderId="41"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5" fillId="0" borderId="41"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5" fillId="0" borderId="41"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5" fillId="0" borderId="41"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5" fillId="0" borderId="41"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5" fillId="0" borderId="41"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5" fillId="0" borderId="41"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68" fontId="95" fillId="0" borderId="52" applyNumberFormat="0" applyFill="0" applyAlignment="0" applyProtection="0"/>
    <xf numFmtId="169" fontId="95" fillId="0" borderId="52" applyNumberFormat="0" applyFill="0" applyAlignment="0" applyProtection="0"/>
    <xf numFmtId="168" fontId="95" fillId="0" borderId="52" applyNumberFormat="0" applyFill="0" applyAlignment="0" applyProtection="0"/>
    <xf numFmtId="168" fontId="95" fillId="0" borderId="52" applyNumberFormat="0" applyFill="0" applyAlignment="0" applyProtection="0"/>
    <xf numFmtId="169" fontId="95" fillId="0" borderId="52" applyNumberFormat="0" applyFill="0" applyAlignment="0" applyProtection="0"/>
    <xf numFmtId="168" fontId="95" fillId="0" borderId="52" applyNumberFormat="0" applyFill="0" applyAlignment="0" applyProtection="0"/>
    <xf numFmtId="168" fontId="95" fillId="0" borderId="52" applyNumberFormat="0" applyFill="0" applyAlignment="0" applyProtection="0"/>
    <xf numFmtId="169" fontId="95" fillId="0" borderId="52" applyNumberFormat="0" applyFill="0" applyAlignment="0" applyProtection="0"/>
    <xf numFmtId="168" fontId="95" fillId="0" borderId="52" applyNumberFormat="0" applyFill="0" applyAlignment="0" applyProtection="0"/>
    <xf numFmtId="168" fontId="95" fillId="0" borderId="52" applyNumberFormat="0" applyFill="0" applyAlignment="0" applyProtection="0"/>
    <xf numFmtId="169" fontId="95" fillId="0" borderId="52" applyNumberFormat="0" applyFill="0" applyAlignment="0" applyProtection="0"/>
    <xf numFmtId="168" fontId="95" fillId="0" borderId="52" applyNumberFormat="0" applyFill="0" applyAlignment="0" applyProtection="0"/>
    <xf numFmtId="0" fontId="48" fillId="0" borderId="52" applyNumberFormat="0" applyFill="0" applyAlignment="0" applyProtection="0"/>
    <xf numFmtId="0" fontId="26" fillId="0" borderId="53"/>
    <xf numFmtId="185" fontId="82"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7" fillId="0" borderId="0" applyFont="0" applyFill="0" applyBorder="0" applyAlignment="0" applyProtection="0"/>
    <xf numFmtId="192" fontId="2" fillId="0" borderId="0" applyFont="0" applyFill="0" applyBorder="0" applyAlignment="0" applyProtection="0"/>
    <xf numFmtId="0" fontId="96" fillId="0" borderId="0" applyNumberFormat="0" applyFill="0" applyBorder="0" applyAlignment="0" applyProtection="0"/>
    <xf numFmtId="0" fontId="25"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0" fontId="96"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0" fontId="96" fillId="0" borderId="0" applyNumberFormat="0" applyFill="0" applyBorder="0" applyAlignment="0" applyProtection="0"/>
    <xf numFmtId="1" fontId="98" fillId="0" borderId="0" applyFill="0" applyProtection="0">
      <alignment horizontal="right"/>
    </xf>
    <xf numFmtId="42" fontId="99" fillId="0" borderId="0" applyFont="0" applyFill="0" applyBorder="0" applyAlignment="0" applyProtection="0"/>
    <xf numFmtId="44" fontId="99" fillId="0" borderId="0" applyFont="0" applyFill="0" applyBorder="0" applyAlignment="0" applyProtection="0"/>
    <xf numFmtId="0" fontId="100" fillId="0" borderId="0"/>
    <xf numFmtId="0" fontId="101" fillId="0" borderId="0"/>
    <xf numFmtId="38" fontId="27" fillId="0" borderId="0" applyFont="0" applyFill="0" applyBorder="0" applyAlignment="0" applyProtection="0"/>
    <xf numFmtId="40" fontId="27" fillId="0" borderId="0" applyFont="0" applyFill="0" applyBorder="0" applyAlignment="0" applyProtection="0"/>
    <xf numFmtId="41" fontId="99" fillId="0" borderId="0" applyFont="0" applyFill="0" applyBorder="0" applyAlignment="0" applyProtection="0"/>
    <xf numFmtId="43" fontId="99" fillId="0" borderId="0" applyFont="0" applyFill="0" applyBorder="0" applyAlignment="0" applyProtection="0"/>
    <xf numFmtId="0" fontId="2" fillId="0" borderId="0"/>
    <xf numFmtId="9" fontId="1" fillId="0" borderId="0" applyFont="0" applyFill="0" applyBorder="0" applyAlignment="0" applyProtection="0"/>
    <xf numFmtId="0" fontId="48" fillId="0" borderId="112" applyNumberFormat="0" applyFill="0" applyAlignment="0" applyProtection="0"/>
    <xf numFmtId="168" fontId="95" fillId="0" borderId="112" applyNumberFormat="0" applyFill="0" applyAlignment="0" applyProtection="0"/>
    <xf numFmtId="169" fontId="95" fillId="0" borderId="112" applyNumberFormat="0" applyFill="0" applyAlignment="0" applyProtection="0"/>
    <xf numFmtId="168" fontId="95" fillId="0" borderId="112" applyNumberFormat="0" applyFill="0" applyAlignment="0" applyProtection="0"/>
    <xf numFmtId="168" fontId="95" fillId="0" borderId="112" applyNumberFormat="0" applyFill="0" applyAlignment="0" applyProtection="0"/>
    <xf numFmtId="169" fontId="95" fillId="0" borderId="112" applyNumberFormat="0" applyFill="0" applyAlignment="0" applyProtection="0"/>
    <xf numFmtId="168" fontId="95" fillId="0" borderId="112" applyNumberFormat="0" applyFill="0" applyAlignment="0" applyProtection="0"/>
    <xf numFmtId="168" fontId="95" fillId="0" borderId="112" applyNumberFormat="0" applyFill="0" applyAlignment="0" applyProtection="0"/>
    <xf numFmtId="169" fontId="95" fillId="0" borderId="112" applyNumberFormat="0" applyFill="0" applyAlignment="0" applyProtection="0"/>
    <xf numFmtId="168" fontId="95" fillId="0" borderId="112" applyNumberFormat="0" applyFill="0" applyAlignment="0" applyProtection="0"/>
    <xf numFmtId="168" fontId="95" fillId="0" borderId="112" applyNumberFormat="0" applyFill="0" applyAlignment="0" applyProtection="0"/>
    <xf numFmtId="169" fontId="95" fillId="0" borderId="112" applyNumberFormat="0" applyFill="0" applyAlignment="0" applyProtection="0"/>
    <xf numFmtId="168" fontId="95"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169" fontId="95"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168" fontId="95"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168" fontId="95"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188" fontId="2" fillId="70" borderId="106" applyFont="0">
      <alignment horizontal="right" vertical="center"/>
    </xf>
    <xf numFmtId="3" fontId="2" fillId="70" borderId="106" applyFont="0">
      <alignment horizontal="right" vertical="center"/>
    </xf>
    <xf numFmtId="0" fontId="84" fillId="64" borderId="111" applyNumberFormat="0" applyAlignment="0" applyProtection="0"/>
    <xf numFmtId="168" fontId="86" fillId="64" borderId="111" applyNumberFormat="0" applyAlignment="0" applyProtection="0"/>
    <xf numFmtId="169" fontId="86" fillId="64" borderId="111" applyNumberFormat="0" applyAlignment="0" applyProtection="0"/>
    <xf numFmtId="168" fontId="86" fillId="64" borderId="111" applyNumberFormat="0" applyAlignment="0" applyProtection="0"/>
    <xf numFmtId="168" fontId="86" fillId="64" borderId="111" applyNumberFormat="0" applyAlignment="0" applyProtection="0"/>
    <xf numFmtId="169" fontId="86" fillId="64" borderId="111" applyNumberFormat="0" applyAlignment="0" applyProtection="0"/>
    <xf numFmtId="168" fontId="86" fillId="64" borderId="111" applyNumberFormat="0" applyAlignment="0" applyProtection="0"/>
    <xf numFmtId="168" fontId="86" fillId="64" borderId="111" applyNumberFormat="0" applyAlignment="0" applyProtection="0"/>
    <xf numFmtId="169" fontId="86" fillId="64" borderId="111" applyNumberFormat="0" applyAlignment="0" applyProtection="0"/>
    <xf numFmtId="168" fontId="86" fillId="64" borderId="111" applyNumberFormat="0" applyAlignment="0" applyProtection="0"/>
    <xf numFmtId="168" fontId="86" fillId="64" borderId="111" applyNumberFormat="0" applyAlignment="0" applyProtection="0"/>
    <xf numFmtId="169" fontId="86" fillId="64" borderId="111" applyNumberFormat="0" applyAlignment="0" applyProtection="0"/>
    <xf numFmtId="168" fontId="86"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169" fontId="86"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168" fontId="86"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168" fontId="86"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3" fontId="2" fillId="75" borderId="106" applyFont="0">
      <alignment horizontal="right" vertical="center"/>
      <protection locked="0"/>
    </xf>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 fillId="74" borderId="110" applyNumberFormat="0" applyFont="0" applyAlignment="0" applyProtection="0"/>
    <xf numFmtId="0" fontId="28"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3" fontId="2" fillId="72" borderId="106" applyFont="0">
      <alignment horizontal="right" vertical="center"/>
      <protection locked="0"/>
    </xf>
    <xf numFmtId="0" fontId="67" fillId="43" borderId="109" applyNumberFormat="0" applyAlignment="0" applyProtection="0"/>
    <xf numFmtId="168" fontId="69" fillId="43" borderId="109" applyNumberFormat="0" applyAlignment="0" applyProtection="0"/>
    <xf numFmtId="169" fontId="69" fillId="43" borderId="109" applyNumberFormat="0" applyAlignment="0" applyProtection="0"/>
    <xf numFmtId="168" fontId="69" fillId="43" borderId="109" applyNumberFormat="0" applyAlignment="0" applyProtection="0"/>
    <xf numFmtId="168" fontId="69" fillId="43" borderId="109" applyNumberFormat="0" applyAlignment="0" applyProtection="0"/>
    <xf numFmtId="169" fontId="69" fillId="43" borderId="109" applyNumberFormat="0" applyAlignment="0" applyProtection="0"/>
    <xf numFmtId="168" fontId="69" fillId="43" borderId="109" applyNumberFormat="0" applyAlignment="0" applyProtection="0"/>
    <xf numFmtId="168" fontId="69" fillId="43" borderId="109" applyNumberFormat="0" applyAlignment="0" applyProtection="0"/>
    <xf numFmtId="169" fontId="69" fillId="43" borderId="109" applyNumberFormat="0" applyAlignment="0" applyProtection="0"/>
    <xf numFmtId="168" fontId="69" fillId="43" borderId="109" applyNumberFormat="0" applyAlignment="0" applyProtection="0"/>
    <xf numFmtId="168" fontId="69" fillId="43" borderId="109" applyNumberFormat="0" applyAlignment="0" applyProtection="0"/>
    <xf numFmtId="169" fontId="69" fillId="43" borderId="109" applyNumberFormat="0" applyAlignment="0" applyProtection="0"/>
    <xf numFmtId="168" fontId="69"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169" fontId="69"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168" fontId="69"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168" fontId="69"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2" fillId="71" borderId="107" applyNumberFormat="0" applyFont="0" applyBorder="0" applyProtection="0">
      <alignment horizontal="left" vertical="center"/>
    </xf>
    <xf numFmtId="9" fontId="2" fillId="71" borderId="106" applyFont="0" applyProtection="0">
      <alignment horizontal="right" vertical="center"/>
    </xf>
    <xf numFmtId="3" fontId="2" fillId="71" borderId="106" applyFont="0" applyProtection="0">
      <alignment horizontal="right" vertical="center"/>
    </xf>
    <xf numFmtId="0" fontId="63" fillId="70" borderId="107" applyFont="0" applyBorder="0">
      <alignment horizontal="center" wrapText="1"/>
    </xf>
    <xf numFmtId="168" fontId="55" fillId="0" borderId="104">
      <alignment horizontal="left" vertical="center"/>
    </xf>
    <xf numFmtId="0" fontId="55" fillId="0" borderId="104">
      <alignment horizontal="left" vertical="center"/>
    </xf>
    <xf numFmtId="0" fontId="55" fillId="0" borderId="104">
      <alignment horizontal="left" vertical="center"/>
    </xf>
    <xf numFmtId="0" fontId="2" fillId="69" borderId="106" applyNumberFormat="0" applyFont="0" applyBorder="0" applyProtection="0">
      <alignment horizontal="center" vertical="center"/>
    </xf>
    <xf numFmtId="0" fontId="37" fillId="0" borderId="106" applyNumberFormat="0" applyAlignment="0">
      <alignment horizontal="right"/>
      <protection locked="0"/>
    </xf>
    <xf numFmtId="0" fontId="37" fillId="0" borderId="106" applyNumberFormat="0" applyAlignment="0">
      <alignment horizontal="right"/>
      <protection locked="0"/>
    </xf>
    <xf numFmtId="0" fontId="37" fillId="0" borderId="106" applyNumberFormat="0" applyAlignment="0">
      <alignment horizontal="right"/>
      <protection locked="0"/>
    </xf>
    <xf numFmtId="0" fontId="37" fillId="0" borderId="106" applyNumberFormat="0" applyAlignment="0">
      <alignment horizontal="right"/>
      <protection locked="0"/>
    </xf>
    <xf numFmtId="0" fontId="37" fillId="0" borderId="106" applyNumberFormat="0" applyAlignment="0">
      <alignment horizontal="right"/>
      <protection locked="0"/>
    </xf>
    <xf numFmtId="0" fontId="37" fillId="0" borderId="106" applyNumberFormat="0" applyAlignment="0">
      <alignment horizontal="right"/>
      <protection locked="0"/>
    </xf>
    <xf numFmtId="0" fontId="37" fillId="0" borderId="106" applyNumberFormat="0" applyAlignment="0">
      <alignment horizontal="right"/>
      <protection locked="0"/>
    </xf>
    <xf numFmtId="0" fontId="37" fillId="0" borderId="106" applyNumberFormat="0" applyAlignment="0">
      <alignment horizontal="right"/>
      <protection locked="0"/>
    </xf>
    <xf numFmtId="0" fontId="37" fillId="0" borderId="106" applyNumberFormat="0" applyAlignment="0">
      <alignment horizontal="right"/>
      <protection locked="0"/>
    </xf>
    <xf numFmtId="0" fontId="37" fillId="0" borderId="106" applyNumberFormat="0" applyAlignment="0">
      <alignment horizontal="right"/>
      <protection locked="0"/>
    </xf>
    <xf numFmtId="0" fontId="39" fillId="64" borderId="109" applyNumberFormat="0" applyAlignment="0" applyProtection="0"/>
    <xf numFmtId="168" fontId="41" fillId="64" borderId="109" applyNumberFormat="0" applyAlignment="0" applyProtection="0"/>
    <xf numFmtId="169" fontId="41" fillId="64" borderId="109" applyNumberFormat="0" applyAlignment="0" applyProtection="0"/>
    <xf numFmtId="168" fontId="41" fillId="64" borderId="109" applyNumberFormat="0" applyAlignment="0" applyProtection="0"/>
    <xf numFmtId="168" fontId="41" fillId="64" borderId="109" applyNumberFormat="0" applyAlignment="0" applyProtection="0"/>
    <xf numFmtId="169" fontId="41" fillId="64" borderId="109" applyNumberFormat="0" applyAlignment="0" applyProtection="0"/>
    <xf numFmtId="168" fontId="41" fillId="64" borderId="109" applyNumberFormat="0" applyAlignment="0" applyProtection="0"/>
    <xf numFmtId="168" fontId="41" fillId="64" borderId="109" applyNumberFormat="0" applyAlignment="0" applyProtection="0"/>
    <xf numFmtId="169" fontId="41" fillId="64" borderId="109" applyNumberFormat="0" applyAlignment="0" applyProtection="0"/>
    <xf numFmtId="168" fontId="41" fillId="64" borderId="109" applyNumberFormat="0" applyAlignment="0" applyProtection="0"/>
    <xf numFmtId="168" fontId="41" fillId="64" borderId="109" applyNumberFormat="0" applyAlignment="0" applyProtection="0"/>
    <xf numFmtId="169" fontId="41" fillId="64" borderId="109" applyNumberFormat="0" applyAlignment="0" applyProtection="0"/>
    <xf numFmtId="168" fontId="41"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169" fontId="41"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168" fontId="41"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168" fontId="41"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1" fillId="0" borderId="0"/>
    <xf numFmtId="169" fontId="27" fillId="37" borderId="0"/>
    <xf numFmtId="0" fontId="2" fillId="0" borderId="0">
      <alignment vertical="center"/>
    </xf>
    <xf numFmtId="166" fontId="1" fillId="0" borderId="0" applyFont="0" applyFill="0" applyBorder="0" applyAlignment="0" applyProtection="0"/>
  </cellStyleXfs>
  <cellXfs count="944">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0" fillId="0" borderId="0" xfId="0" applyNumberFormat="1" applyBorder="1" applyAlignment="1">
      <alignment horizontal="center"/>
    </xf>
    <xf numFmtId="0" fontId="4" fillId="0" borderId="3" xfId="0" applyFont="1" applyBorder="1"/>
    <xf numFmtId="0" fontId="8" fillId="0" borderId="19" xfId="0" applyFont="1" applyBorder="1"/>
    <xf numFmtId="0" fontId="11" fillId="0" borderId="0" xfId="0" applyFont="1" applyBorder="1"/>
    <xf numFmtId="0" fontId="11" fillId="0" borderId="0" xfId="0" applyFont="1"/>
    <xf numFmtId="0" fontId="8" fillId="0" borderId="0" xfId="0" applyFont="1" applyBorder="1" applyAlignment="1">
      <alignment horizontal="right" wrapText="1"/>
    </xf>
    <xf numFmtId="0" fontId="8" fillId="0" borderId="22" xfId="0" applyFont="1" applyBorder="1" applyAlignment="1">
      <alignment vertical="center"/>
    </xf>
    <xf numFmtId="0" fontId="8" fillId="0" borderId="25" xfId="0" applyFont="1" applyBorder="1"/>
    <xf numFmtId="0" fontId="6" fillId="0" borderId="0" xfId="0" applyFont="1"/>
    <xf numFmtId="0" fontId="8" fillId="0" borderId="0" xfId="11" applyFont="1" applyFill="1" applyBorder="1" applyProtection="1"/>
    <xf numFmtId="0" fontId="4" fillId="0" borderId="0" xfId="0" applyFont="1" applyBorder="1"/>
    <xf numFmtId="0" fontId="8" fillId="0" borderId="0" xfId="0" applyFont="1"/>
    <xf numFmtId="0" fontId="8" fillId="0" borderId="0" xfId="0" applyFont="1" applyAlignment="1">
      <alignment horizontal="right"/>
    </xf>
    <xf numFmtId="0" fontId="8" fillId="0" borderId="0" xfId="11" applyFont="1" applyFill="1" applyBorder="1" applyAlignment="1" applyProtection="1"/>
    <xf numFmtId="0" fontId="4" fillId="0" borderId="7" xfId="0" applyFont="1" applyBorder="1"/>
    <xf numFmtId="0" fontId="4" fillId="0" borderId="0" xfId="0" applyFont="1" applyAlignment="1">
      <alignment wrapText="1"/>
    </xf>
    <xf numFmtId="0" fontId="11" fillId="0" borderId="0" xfId="0" applyFont="1" applyAlignment="1">
      <alignment wrapText="1"/>
    </xf>
    <xf numFmtId="0" fontId="11" fillId="0" borderId="0" xfId="0" applyFont="1" applyAlignment="1">
      <alignment horizontal="center"/>
    </xf>
    <xf numFmtId="0" fontId="9" fillId="0" borderId="0" xfId="11" applyFont="1" applyFill="1" applyBorder="1" applyAlignment="1" applyProtection="1"/>
    <xf numFmtId="0" fontId="8" fillId="0" borderId="8" xfId="0" applyFont="1" applyBorder="1" applyAlignment="1">
      <alignment wrapText="1"/>
    </xf>
    <xf numFmtId="0" fontId="8" fillId="0" borderId="24" xfId="0" applyFont="1" applyBorder="1" applyAlignment="1">
      <alignment wrapText="1"/>
    </xf>
    <xf numFmtId="0" fontId="6" fillId="0" borderId="0" xfId="0" applyFont="1" applyBorder="1"/>
    <xf numFmtId="0" fontId="9" fillId="0" borderId="0" xfId="0" applyFont="1" applyAlignment="1">
      <alignment horizontal="center"/>
    </xf>
    <xf numFmtId="0" fontId="8" fillId="0" borderId="0" xfId="0" applyFont="1" applyFill="1" applyBorder="1" applyProtection="1"/>
    <xf numFmtId="10" fontId="8" fillId="0" borderId="0" xfId="6" applyNumberFormat="1" applyFont="1" applyFill="1" applyBorder="1" applyProtection="1">
      <protection locked="0"/>
    </xf>
    <xf numFmtId="0" fontId="8" fillId="0" borderId="0" xfId="0" applyFont="1" applyFill="1" applyBorder="1" applyProtection="1">
      <protection locked="0"/>
    </xf>
    <xf numFmtId="0" fontId="17" fillId="0" borderId="0" xfId="0" applyFont="1" applyFill="1" applyBorder="1" applyProtection="1">
      <protection locked="0"/>
    </xf>
    <xf numFmtId="0" fontId="9" fillId="0" borderId="19" xfId="0" applyFont="1" applyFill="1" applyBorder="1" applyAlignment="1" applyProtection="1">
      <alignment horizontal="center" vertical="center"/>
    </xf>
    <xf numFmtId="0" fontId="8" fillId="0" borderId="20" xfId="0" applyFont="1" applyFill="1" applyBorder="1" applyProtection="1"/>
    <xf numFmtId="0" fontId="8" fillId="0" borderId="22" xfId="0" applyFont="1" applyFill="1" applyBorder="1" applyAlignment="1" applyProtection="1">
      <alignment horizontal="left" indent="1"/>
    </xf>
    <xf numFmtId="0" fontId="9" fillId="0" borderId="8" xfId="0" applyFont="1" applyFill="1" applyBorder="1" applyAlignment="1" applyProtection="1">
      <alignment horizontal="center"/>
    </xf>
    <xf numFmtId="0" fontId="8" fillId="0" borderId="8" xfId="0" applyFont="1" applyFill="1" applyBorder="1" applyAlignment="1" applyProtection="1">
      <alignment horizontal="left" indent="1"/>
    </xf>
    <xf numFmtId="0" fontId="8" fillId="0" borderId="8" xfId="0" applyFont="1" applyFill="1" applyBorder="1" applyAlignment="1" applyProtection="1">
      <alignment horizontal="left" indent="2"/>
    </xf>
    <xf numFmtId="0" fontId="9" fillId="0" borderId="8" xfId="0" applyFont="1" applyFill="1" applyBorder="1" applyAlignment="1" applyProtection="1"/>
    <xf numFmtId="0" fontId="8" fillId="0" borderId="25" xfId="0" applyFont="1" applyFill="1" applyBorder="1" applyAlignment="1" applyProtection="1">
      <alignment horizontal="left" indent="1"/>
    </xf>
    <xf numFmtId="0" fontId="9" fillId="0" borderId="28" xfId="0" applyFont="1" applyFill="1" applyBorder="1" applyAlignment="1" applyProtection="1"/>
    <xf numFmtId="0" fontId="18" fillId="0" borderId="0" xfId="0" applyFont="1" applyAlignment="1">
      <alignment vertical="center"/>
    </xf>
    <xf numFmtId="0" fontId="8" fillId="0" borderId="0" xfId="0" applyFont="1" applyFill="1" applyBorder="1"/>
    <xf numFmtId="0" fontId="17" fillId="0" borderId="0" xfId="0" applyFont="1" applyFill="1"/>
    <xf numFmtId="0" fontId="19" fillId="0" borderId="3" xfId="0" applyFont="1" applyFill="1" applyBorder="1" applyAlignment="1">
      <alignment horizontal="left" vertical="center"/>
    </xf>
    <xf numFmtId="0" fontId="19" fillId="0" borderId="3" xfId="0" applyFont="1" applyFill="1" applyBorder="1" applyAlignment="1">
      <alignment horizontal="center" vertical="center" wrapText="1"/>
    </xf>
    <xf numFmtId="0" fontId="19" fillId="0" borderId="3" xfId="0" applyFont="1" applyFill="1" applyBorder="1" applyAlignment="1">
      <alignment horizontal="left" indent="1"/>
    </xf>
    <xf numFmtId="0" fontId="20" fillId="0" borderId="3" xfId="0" applyFont="1" applyFill="1" applyBorder="1" applyAlignment="1">
      <alignment horizontal="center"/>
    </xf>
    <xf numFmtId="38" fontId="19" fillId="0" borderId="3" xfId="0" applyNumberFormat="1" applyFont="1" applyFill="1" applyBorder="1" applyAlignment="1" applyProtection="1">
      <alignment horizontal="right"/>
      <protection locked="0"/>
    </xf>
    <xf numFmtId="0" fontId="19" fillId="0" borderId="3" xfId="0" applyFont="1" applyFill="1" applyBorder="1" applyAlignment="1">
      <alignment horizontal="left" wrapText="1" indent="1"/>
    </xf>
    <xf numFmtId="0" fontId="19" fillId="0" borderId="3" xfId="0" applyFont="1" applyFill="1" applyBorder="1" applyAlignment="1">
      <alignment horizontal="left" wrapText="1" indent="2"/>
    </xf>
    <xf numFmtId="0" fontId="20" fillId="0" borderId="3" xfId="0" applyFont="1" applyFill="1" applyBorder="1" applyAlignment="1"/>
    <xf numFmtId="0" fontId="20" fillId="0" borderId="3" xfId="0" applyFont="1" applyFill="1" applyBorder="1" applyAlignment="1">
      <alignment horizontal="left"/>
    </xf>
    <xf numFmtId="0" fontId="20" fillId="0" borderId="3" xfId="0" applyFont="1" applyFill="1" applyBorder="1" applyAlignment="1">
      <alignment horizontal="left" indent="1"/>
    </xf>
    <xf numFmtId="0" fontId="20" fillId="0" borderId="3" xfId="0" applyFont="1" applyFill="1" applyBorder="1" applyAlignment="1">
      <alignment horizontal="center" vertical="center" wrapText="1"/>
    </xf>
    <xf numFmtId="0" fontId="5" fillId="0" borderId="0" xfId="0" applyFont="1" applyAlignment="1">
      <alignment horizontal="center"/>
    </xf>
    <xf numFmtId="0" fontId="9" fillId="0" borderId="0" xfId="0" applyFont="1" applyFill="1" applyBorder="1" applyAlignment="1">
      <alignment horizontal="center" wrapText="1"/>
    </xf>
    <xf numFmtId="0" fontId="12" fillId="0" borderId="8" xfId="0" applyFont="1" applyBorder="1" applyAlignment="1">
      <alignment wrapText="1"/>
    </xf>
    <xf numFmtId="0" fontId="4" fillId="0" borderId="24" xfId="0" applyFont="1" applyBorder="1" applyAlignment="1"/>
    <xf numFmtId="0" fontId="12" fillId="0" borderId="28" xfId="0" applyFont="1" applyBorder="1" applyAlignment="1">
      <alignment wrapText="1"/>
    </xf>
    <xf numFmtId="0" fontId="24" fillId="0" borderId="0" xfId="0" applyFont="1" applyAlignment="1">
      <alignment horizontal="center" vertical="center"/>
    </xf>
    <xf numFmtId="0" fontId="24"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4" fillId="0" borderId="0" xfId="0" applyFont="1"/>
    <xf numFmtId="0" fontId="8" fillId="0" borderId="1" xfId="0" applyFont="1" applyBorder="1"/>
    <xf numFmtId="0" fontId="9" fillId="0" borderId="0" xfId="0" applyFont="1" applyFill="1" applyBorder="1" applyAlignment="1" applyProtection="1">
      <alignment horizontal="center" vertical="center"/>
    </xf>
    <xf numFmtId="0" fontId="6" fillId="3" borderId="3" xfId="13" applyFont="1" applyFill="1" applyBorder="1" applyAlignment="1" applyProtection="1">
      <alignment vertical="center" wrapText="1"/>
      <protection locked="0"/>
    </xf>
    <xf numFmtId="0" fontId="6" fillId="3" borderId="3" xfId="13" applyFont="1" applyFill="1" applyBorder="1" applyAlignment="1" applyProtection="1">
      <alignment horizontal="left" vertical="center" wrapText="1"/>
      <protection locked="0"/>
    </xf>
    <xf numFmtId="0" fontId="6" fillId="3" borderId="3" xfId="9" applyFont="1" applyFill="1" applyBorder="1" applyAlignment="1" applyProtection="1">
      <alignment horizontal="left" vertical="center" wrapText="1"/>
      <protection locked="0"/>
    </xf>
    <xf numFmtId="0" fontId="6" fillId="0" borderId="3" xfId="13" applyFont="1" applyBorder="1" applyAlignment="1" applyProtection="1">
      <alignment horizontal="left" vertical="center" wrapText="1"/>
      <protection locked="0"/>
    </xf>
    <xf numFmtId="0" fontId="6" fillId="0" borderId="3" xfId="13" applyFont="1" applyFill="1" applyBorder="1" applyAlignment="1" applyProtection="1">
      <alignment horizontal="left" vertical="center" wrapText="1"/>
      <protection locked="0"/>
    </xf>
    <xf numFmtId="0" fontId="14" fillId="3" borderId="3" xfId="13" applyFont="1" applyFill="1" applyBorder="1" applyAlignment="1" applyProtection="1">
      <alignment vertical="center" wrapText="1"/>
      <protection locked="0"/>
    </xf>
    <xf numFmtId="0" fontId="6" fillId="3" borderId="7" xfId="13" applyFont="1" applyFill="1" applyBorder="1" applyAlignment="1" applyProtection="1">
      <alignment vertical="center" wrapText="1"/>
      <protection locked="0"/>
    </xf>
    <xf numFmtId="0" fontId="6" fillId="3" borderId="2" xfId="13" applyFont="1" applyFill="1" applyBorder="1" applyAlignment="1" applyProtection="1">
      <alignment vertical="center" wrapText="1"/>
      <protection locked="0"/>
    </xf>
    <xf numFmtId="0" fontId="6" fillId="3" borderId="7" xfId="13" applyFont="1" applyFill="1" applyBorder="1" applyAlignment="1" applyProtection="1">
      <alignment horizontal="left" vertical="center" wrapText="1"/>
      <protection locked="0"/>
    </xf>
    <xf numFmtId="0" fontId="5" fillId="36" borderId="3" xfId="0" applyFont="1" applyFill="1" applyBorder="1" applyAlignment="1">
      <alignment horizontal="left" vertical="top" wrapText="1"/>
    </xf>
    <xf numFmtId="1" fontId="14" fillId="36" borderId="3" xfId="2" applyNumberFormat="1" applyFont="1" applyFill="1" applyBorder="1" applyAlignment="1" applyProtection="1">
      <alignment horizontal="left" vertical="top" wrapText="1"/>
    </xf>
    <xf numFmtId="0" fontId="14" fillId="36" borderId="3" xfId="13" applyFont="1" applyFill="1" applyBorder="1" applyAlignment="1" applyProtection="1">
      <alignment vertical="center" wrapText="1"/>
      <protection locked="0"/>
    </xf>
    <xf numFmtId="0" fontId="24" fillId="0" borderId="35" xfId="0" applyFont="1" applyBorder="1" applyAlignment="1">
      <alignment wrapText="1"/>
    </xf>
    <xf numFmtId="0" fontId="24" fillId="0" borderId="12" xfId="0" applyFont="1" applyBorder="1" applyAlignment="1">
      <alignment wrapText="1"/>
    </xf>
    <xf numFmtId="0" fontId="18" fillId="0" borderId="12" xfId="0" applyFont="1" applyBorder="1" applyAlignment="1">
      <alignment wrapText="1"/>
    </xf>
    <xf numFmtId="0" fontId="18" fillId="0" borderId="12" xfId="0" applyFont="1" applyBorder="1" applyAlignment="1">
      <alignment horizontal="right" wrapText="1"/>
    </xf>
    <xf numFmtId="0" fontId="24" fillId="0" borderId="13" xfId="0" applyFont="1" applyBorder="1" applyAlignment="1">
      <alignment wrapText="1"/>
    </xf>
    <xf numFmtId="0" fontId="18" fillId="0" borderId="13" xfId="0" applyFont="1" applyBorder="1" applyAlignment="1">
      <alignment horizontal="right" wrapText="1"/>
    </xf>
    <xf numFmtId="0" fontId="23" fillId="36" borderId="16" xfId="0" applyFont="1" applyFill="1" applyBorder="1" applyAlignment="1">
      <alignment wrapText="1"/>
    </xf>
    <xf numFmtId="0" fontId="4" fillId="0" borderId="22" xfId="0" applyFont="1" applyBorder="1"/>
    <xf numFmtId="0" fontId="24" fillId="0" borderId="3" xfId="0" applyFont="1" applyBorder="1"/>
    <xf numFmtId="0" fontId="23" fillId="0" borderId="0" xfId="0" applyFont="1"/>
    <xf numFmtId="0" fontId="6"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6" fillId="3" borderId="3" xfId="1" applyNumberFormat="1" applyFont="1" applyFill="1" applyBorder="1" applyAlignment="1" applyProtection="1">
      <alignment horizontal="center" vertical="center" wrapText="1"/>
      <protection locked="0"/>
    </xf>
    <xf numFmtId="164" fontId="6" fillId="3" borderId="22" xfId="1" applyNumberFormat="1" applyFont="1" applyFill="1" applyBorder="1" applyAlignment="1" applyProtection="1">
      <alignment horizontal="center" vertical="center" wrapText="1"/>
      <protection locked="0"/>
    </xf>
    <xf numFmtId="164" fontId="6"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6" fillId="3" borderId="25" xfId="9" applyFont="1" applyFill="1" applyBorder="1" applyAlignment="1" applyProtection="1">
      <alignment horizontal="left" vertical="center"/>
      <protection locked="0"/>
    </xf>
    <xf numFmtId="0" fontId="14" fillId="3" borderId="27" xfId="16" applyFont="1" applyFill="1" applyBorder="1" applyAlignment="1" applyProtection="1">
      <protection locked="0"/>
    </xf>
    <xf numFmtId="0" fontId="4" fillId="0" borderId="0" xfId="0" applyFont="1" applyFill="1" applyBorder="1" applyAlignment="1">
      <alignment wrapText="1"/>
    </xf>
    <xf numFmtId="0" fontId="8" fillId="3" borderId="3" xfId="5" applyFont="1" applyFill="1" applyBorder="1" applyProtection="1">
      <protection locked="0"/>
    </xf>
    <xf numFmtId="0" fontId="8" fillId="0" borderId="3" xfId="13" applyFont="1" applyFill="1" applyBorder="1" applyAlignment="1" applyProtection="1">
      <alignment horizontal="center" vertical="center" wrapText="1"/>
      <protection locked="0"/>
    </xf>
    <xf numFmtId="0" fontId="8" fillId="3" borderId="3" xfId="13" applyFont="1" applyFill="1" applyBorder="1" applyAlignment="1" applyProtection="1">
      <alignment horizontal="center" vertical="center" wrapText="1"/>
      <protection locked="0"/>
    </xf>
    <xf numFmtId="3" fontId="8" fillId="3" borderId="3" xfId="1" applyNumberFormat="1" applyFont="1" applyFill="1" applyBorder="1" applyAlignment="1" applyProtection="1">
      <alignment horizontal="center" vertical="center" wrapText="1"/>
      <protection locked="0"/>
    </xf>
    <xf numFmtId="9" fontId="8" fillId="3" borderId="3" xfId="15" applyNumberFormat="1" applyFont="1" applyFill="1" applyBorder="1" applyAlignment="1" applyProtection="1">
      <alignment horizontal="center" vertical="center"/>
      <protection locked="0"/>
    </xf>
    <xf numFmtId="0" fontId="9" fillId="3" borderId="3" xfId="13" applyFont="1" applyFill="1" applyBorder="1" applyAlignment="1" applyProtection="1">
      <alignment wrapText="1"/>
      <protection locked="0"/>
    </xf>
    <xf numFmtId="0" fontId="8" fillId="3" borderId="3" xfId="13" applyFont="1" applyFill="1" applyBorder="1" applyAlignment="1" applyProtection="1">
      <alignment horizontal="left" vertical="center" wrapText="1"/>
      <protection locked="0"/>
    </xf>
    <xf numFmtId="0" fontId="8" fillId="0" borderId="3" xfId="13" applyFont="1" applyFill="1" applyBorder="1" applyAlignment="1" applyProtection="1">
      <alignment horizontal="left" vertical="center" wrapText="1"/>
      <protection locked="0"/>
    </xf>
    <xf numFmtId="0" fontId="9"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6" fillId="0" borderId="0" xfId="11" applyFont="1" applyFill="1" applyBorder="1" applyAlignment="1" applyProtection="1">
      <alignment vertical="center"/>
    </xf>
    <xf numFmtId="0" fontId="4" fillId="0" borderId="22" xfId="0" applyFont="1" applyBorder="1" applyAlignment="1">
      <alignment vertical="center"/>
    </xf>
    <xf numFmtId="0" fontId="8" fillId="2" borderId="25" xfId="0" applyFont="1" applyFill="1" applyBorder="1" applyAlignment="1">
      <alignment horizontal="right" vertical="center"/>
    </xf>
    <xf numFmtId="0" fontId="19" fillId="0" borderId="19" xfId="0" applyFont="1" applyFill="1" applyBorder="1" applyAlignment="1">
      <alignment horizontal="left" vertical="center" indent="1"/>
    </xf>
    <xf numFmtId="0" fontId="19" fillId="0" borderId="20" xfId="0" applyFont="1" applyFill="1" applyBorder="1" applyAlignment="1">
      <alignment horizontal="left" vertical="center"/>
    </xf>
    <xf numFmtId="0" fontId="19" fillId="0" borderId="22" xfId="0" applyFont="1" applyFill="1" applyBorder="1" applyAlignment="1">
      <alignment horizontal="left" vertical="center" indent="1"/>
    </xf>
    <xf numFmtId="0" fontId="19" fillId="0" borderId="23" xfId="0" applyFont="1" applyFill="1" applyBorder="1" applyAlignment="1">
      <alignment horizontal="center" vertical="center" wrapText="1"/>
    </xf>
    <xf numFmtId="0" fontId="19" fillId="0" borderId="22" xfId="0" applyFont="1" applyFill="1" applyBorder="1" applyAlignment="1">
      <alignment horizontal="left" indent="1"/>
    </xf>
    <xf numFmtId="38" fontId="19" fillId="0" borderId="23" xfId="0" applyNumberFormat="1" applyFont="1" applyFill="1" applyBorder="1" applyAlignment="1" applyProtection="1">
      <alignment horizontal="right"/>
      <protection locked="0"/>
    </xf>
    <xf numFmtId="0" fontId="19" fillId="0" borderId="25" xfId="0" applyFont="1" applyFill="1" applyBorder="1" applyAlignment="1">
      <alignment horizontal="left" vertical="center" indent="1"/>
    </xf>
    <xf numFmtId="0" fontId="20" fillId="0" borderId="26" xfId="0" applyFont="1" applyFill="1" applyBorder="1" applyAlignment="1"/>
    <xf numFmtId="0" fontId="4" fillId="0" borderId="58" xfId="0" applyFont="1" applyBorder="1"/>
    <xf numFmtId="0" fontId="21" fillId="0" borderId="25" xfId="0" applyFont="1" applyBorder="1" applyAlignment="1">
      <alignment horizontal="center" vertical="center" wrapText="1"/>
    </xf>
    <xf numFmtId="0" fontId="4" fillId="0" borderId="59" xfId="0" applyFont="1" applyBorder="1"/>
    <xf numFmtId="0" fontId="6" fillId="0" borderId="19" xfId="9" applyFont="1" applyFill="1" applyBorder="1" applyAlignment="1" applyProtection="1">
      <alignment horizontal="center" vertical="center"/>
      <protection locked="0"/>
    </xf>
    <xf numFmtId="0" fontId="14" fillId="3" borderId="5" xfId="9" applyFont="1" applyFill="1" applyBorder="1" applyAlignment="1" applyProtection="1">
      <alignment horizontal="center" vertical="center" wrapText="1"/>
      <protection locked="0"/>
    </xf>
    <xf numFmtId="164" fontId="6" fillId="3" borderId="21" xfId="2" applyNumberFormat="1" applyFont="1" applyFill="1" applyBorder="1" applyAlignment="1" applyProtection="1">
      <alignment horizontal="center" vertical="center"/>
      <protection locked="0"/>
    </xf>
    <xf numFmtId="0" fontId="6" fillId="0" borderId="22" xfId="9" applyFont="1" applyFill="1" applyBorder="1" applyAlignment="1" applyProtection="1">
      <alignment horizontal="center" vertical="center"/>
      <protection locked="0"/>
    </xf>
    <xf numFmtId="0" fontId="6" fillId="0" borderId="0" xfId="13" applyFont="1" applyBorder="1" applyAlignment="1" applyProtection="1">
      <alignment wrapText="1"/>
      <protection locked="0"/>
    </xf>
    <xf numFmtId="0" fontId="6" fillId="0" borderId="22" xfId="9" applyFont="1" applyFill="1" applyBorder="1" applyAlignment="1" applyProtection="1">
      <alignment horizontal="center" vertical="center" wrapText="1"/>
      <protection locked="0"/>
    </xf>
    <xf numFmtId="0" fontId="6" fillId="0" borderId="25" xfId="9" applyFont="1" applyFill="1" applyBorder="1" applyAlignment="1" applyProtection="1">
      <alignment horizontal="center" vertical="center" wrapText="1"/>
      <protection locked="0"/>
    </xf>
    <xf numFmtId="0" fontId="14" fillId="36" borderId="26" xfId="13" applyFont="1" applyFill="1" applyBorder="1" applyAlignment="1" applyProtection="1">
      <alignment vertical="center" wrapText="1"/>
      <protection locked="0"/>
    </xf>
    <xf numFmtId="0" fontId="24" fillId="0" borderId="22" xfId="0" applyFont="1" applyBorder="1" applyAlignment="1">
      <alignment horizontal="center"/>
    </xf>
    <xf numFmtId="167" fontId="24" fillId="0" borderId="67" xfId="0" applyNumberFormat="1" applyFont="1" applyBorder="1" applyAlignment="1">
      <alignment horizontal="center"/>
    </xf>
    <xf numFmtId="167" fontId="24" fillId="0" borderId="65" xfId="0" applyNumberFormat="1" applyFont="1" applyBorder="1" applyAlignment="1">
      <alignment horizontal="center"/>
    </xf>
    <xf numFmtId="167" fontId="18" fillId="0" borderId="65" xfId="0" applyNumberFormat="1" applyFont="1" applyBorder="1" applyAlignment="1">
      <alignment horizontal="center"/>
    </xf>
    <xf numFmtId="167" fontId="24" fillId="0" borderId="68" xfId="0" applyNumberFormat="1" applyFont="1" applyBorder="1" applyAlignment="1">
      <alignment horizontal="center"/>
    </xf>
    <xf numFmtId="167" fontId="23" fillId="36" borderId="60" xfId="0" applyNumberFormat="1" applyFont="1" applyFill="1" applyBorder="1" applyAlignment="1">
      <alignment horizontal="center"/>
    </xf>
    <xf numFmtId="167" fontId="24" fillId="0" borderId="64" xfId="0" applyNumberFormat="1" applyFont="1" applyBorder="1" applyAlignment="1">
      <alignment horizontal="center"/>
    </xf>
    <xf numFmtId="167" fontId="24" fillId="0" borderId="69" xfId="0" applyNumberFormat="1" applyFont="1" applyBorder="1" applyAlignment="1">
      <alignment horizontal="center"/>
    </xf>
    <xf numFmtId="0" fontId="24" fillId="0" borderId="25" xfId="0" applyFont="1" applyBorder="1" applyAlignment="1">
      <alignment horizontal="center"/>
    </xf>
    <xf numFmtId="0" fontId="23" fillId="36" borderId="61" xfId="0" applyFont="1" applyFill="1" applyBorder="1" applyAlignment="1">
      <alignment wrapText="1"/>
    </xf>
    <xf numFmtId="167" fontId="23" fillId="36" borderId="63" xfId="0" applyNumberFormat="1" applyFont="1" applyFill="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6" xfId="0" applyFont="1" applyFill="1" applyBorder="1" applyAlignment="1">
      <alignment horizontal="center" vertical="center" wrapText="1"/>
    </xf>
    <xf numFmtId="0" fontId="0" fillId="0" borderId="0" xfId="0" applyFont="1" applyFill="1"/>
    <xf numFmtId="0" fontId="4" fillId="0" borderId="70" xfId="0" applyFont="1" applyBorder="1"/>
    <xf numFmtId="0" fontId="4" fillId="0" borderId="20" xfId="0" applyFont="1" applyBorder="1"/>
    <xf numFmtId="0" fontId="4" fillId="0" borderId="25" xfId="0" applyFont="1" applyBorder="1"/>
    <xf numFmtId="0" fontId="6" fillId="3" borderId="23" xfId="13" applyFont="1" applyFill="1" applyBorder="1" applyAlignment="1" applyProtection="1">
      <alignment horizontal="left" vertical="center"/>
      <protection locked="0"/>
    </xf>
    <xf numFmtId="0" fontId="11" fillId="0" borderId="0" xfId="0" applyFont="1" applyAlignment="1"/>
    <xf numFmtId="0" fontId="6" fillId="3" borderId="22" xfId="5" applyFont="1" applyFill="1" applyBorder="1" applyAlignment="1" applyProtection="1">
      <alignment horizontal="right" vertical="center"/>
      <protection locked="0"/>
    </xf>
    <xf numFmtId="0" fontId="14"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5" fillId="0" borderId="26" xfId="0" applyFont="1" applyBorder="1"/>
    <xf numFmtId="0" fontId="8" fillId="3" borderId="22" xfId="5" applyFont="1" applyFill="1" applyBorder="1" applyAlignment="1" applyProtection="1">
      <alignment horizontal="left" vertical="center"/>
      <protection locked="0"/>
    </xf>
    <xf numFmtId="0" fontId="8" fillId="3" borderId="23" xfId="13" applyFont="1" applyFill="1" applyBorder="1" applyAlignment="1" applyProtection="1">
      <alignment horizontal="center" vertical="center" wrapText="1"/>
      <protection locked="0"/>
    </xf>
    <xf numFmtId="0" fontId="8" fillId="3" borderId="22" xfId="5" applyFont="1" applyFill="1" applyBorder="1" applyAlignment="1" applyProtection="1">
      <alignment horizontal="right" vertical="center"/>
      <protection locked="0"/>
    </xf>
    <xf numFmtId="0" fontId="8" fillId="3" borderId="25" xfId="9" applyFont="1" applyFill="1" applyBorder="1" applyAlignment="1" applyProtection="1">
      <alignment horizontal="right" vertical="center"/>
      <protection locked="0"/>
    </xf>
    <xf numFmtId="0" fontId="9" fillId="3" borderId="26" xfId="16" applyFont="1" applyFill="1" applyBorder="1" applyAlignment="1" applyProtection="1">
      <protection locked="0"/>
    </xf>
    <xf numFmtId="3" fontId="9" fillId="36" borderId="26" xfId="16" applyNumberFormat="1" applyFont="1" applyFill="1" applyBorder="1" applyAlignment="1" applyProtection="1">
      <protection locked="0"/>
    </xf>
    <xf numFmtId="0" fontId="4" fillId="0" borderId="58" xfId="0" applyFont="1" applyBorder="1" applyAlignment="1">
      <alignment horizontal="center"/>
    </xf>
    <xf numFmtId="0" fontId="4" fillId="0" borderId="59"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6" fillId="3" borderId="3" xfId="13" applyFont="1" applyFill="1" applyBorder="1" applyAlignment="1" applyProtection="1">
      <alignment horizontal="left" vertical="center"/>
      <protection locked="0"/>
    </xf>
    <xf numFmtId="0" fontId="6"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8" fillId="3" borderId="3" xfId="20960" applyFont="1" applyFill="1" applyBorder="1" applyAlignment="1" applyProtection="1">
      <alignment horizontal="left" wrapText="1" indent="1"/>
    </xf>
    <xf numFmtId="0" fontId="8" fillId="0" borderId="3" xfId="20960" applyFont="1" applyFill="1" applyBorder="1" applyAlignment="1" applyProtection="1">
      <alignment horizontal="left" wrapText="1" indent="1"/>
    </xf>
    <xf numFmtId="0" fontId="104" fillId="0" borderId="3" xfId="20960" applyFont="1" applyFill="1" applyBorder="1" applyAlignment="1" applyProtection="1">
      <alignment horizontal="center" vertical="center"/>
    </xf>
    <xf numFmtId="0" fontId="105" fillId="0" borderId="0" xfId="0" applyFont="1" applyBorder="1" applyAlignment="1">
      <alignment wrapText="1"/>
    </xf>
    <xf numFmtId="0" fontId="8" fillId="0" borderId="2" xfId="20960" applyFont="1" applyFill="1" applyBorder="1" applyAlignment="1" applyProtection="1">
      <alignment horizontal="left" wrapText="1" indent="1"/>
    </xf>
    <xf numFmtId="0" fontId="14" fillId="0" borderId="20" xfId="11" applyFont="1" applyFill="1" applyBorder="1" applyAlignment="1" applyProtection="1">
      <alignment horizontal="center" vertical="center"/>
    </xf>
    <xf numFmtId="0" fontId="8"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9" xfId="0" applyBorder="1" applyAlignment="1">
      <alignment horizontal="center" vertical="center"/>
    </xf>
    <xf numFmtId="0" fontId="5" fillId="36" borderId="31" xfId="0" applyFont="1" applyFill="1" applyBorder="1" applyAlignment="1">
      <alignment wrapText="1"/>
    </xf>
    <xf numFmtId="0" fontId="4" fillId="0" borderId="9" xfId="0" applyFont="1" applyFill="1" applyBorder="1" applyAlignment="1">
      <alignment vertical="center" wrapText="1"/>
    </xf>
    <xf numFmtId="0" fontId="5" fillId="36" borderId="9" xfId="0" applyFont="1" applyFill="1" applyBorder="1" applyAlignment="1">
      <alignment wrapText="1"/>
    </xf>
    <xf numFmtId="0" fontId="5" fillId="36" borderId="75" xfId="0" applyFont="1" applyFill="1" applyBorder="1" applyAlignment="1">
      <alignment wrapText="1"/>
    </xf>
    <xf numFmtId="0" fontId="14"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9"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1" fillId="0" borderId="0" xfId="0" applyFont="1" applyAlignment="1">
      <alignment horizontal="left" indent="1"/>
    </xf>
    <xf numFmtId="0" fontId="9" fillId="0" borderId="1" xfId="0" applyFont="1" applyBorder="1" applyAlignment="1">
      <alignment horizontal="center"/>
    </xf>
    <xf numFmtId="0" fontId="14" fillId="0" borderId="1" xfId="0" applyFont="1" applyBorder="1" applyAlignment="1">
      <alignment horizontal="center" vertical="center"/>
    </xf>
    <xf numFmtId="0" fontId="5" fillId="0" borderId="1" xfId="0" applyFont="1" applyBorder="1" applyAlignment="1">
      <alignment horizontal="center" vertical="center"/>
    </xf>
    <xf numFmtId="0" fontId="4" fillId="0" borderId="76" xfId="0" applyFont="1" applyBorder="1" applyAlignment="1">
      <alignment vertical="center" wrapText="1"/>
    </xf>
    <xf numFmtId="0" fontId="5" fillId="0" borderId="7" xfId="0" applyFont="1" applyBorder="1" applyAlignment="1">
      <alignment vertical="center" wrapText="1"/>
    </xf>
    <xf numFmtId="0" fontId="4" fillId="0" borderId="1" xfId="0" applyFont="1" applyBorder="1"/>
    <xf numFmtId="0" fontId="5" fillId="0" borderId="1" xfId="0" applyFont="1" applyBorder="1" applyAlignment="1">
      <alignment horizontal="center"/>
    </xf>
    <xf numFmtId="0" fontId="17" fillId="0" borderId="1" xfId="0" applyFont="1" applyFill="1" applyBorder="1" applyAlignment="1">
      <alignment horizontal="center"/>
    </xf>
    <xf numFmtId="0" fontId="4" fillId="0" borderId="22" xfId="0" applyFont="1" applyFill="1" applyBorder="1" applyAlignment="1">
      <alignment horizontal="center" vertical="center"/>
    </xf>
    <xf numFmtId="0" fontId="14" fillId="0" borderId="10" xfId="0" applyNumberFormat="1" applyFont="1" applyFill="1" applyBorder="1" applyAlignment="1">
      <alignment vertical="center" wrapText="1"/>
    </xf>
    <xf numFmtId="0" fontId="6" fillId="0" borderId="10" xfId="0" applyNumberFormat="1" applyFont="1" applyFill="1" applyBorder="1" applyAlignment="1">
      <alignment horizontal="left" vertical="center" wrapText="1"/>
    </xf>
    <xf numFmtId="0" fontId="17" fillId="0" borderId="10" xfId="0" applyFont="1" applyFill="1" applyBorder="1" applyAlignment="1" applyProtection="1">
      <alignment horizontal="left" vertical="center" indent="1"/>
      <protection locked="0"/>
    </xf>
    <xf numFmtId="0" fontId="17" fillId="0" borderId="10" xfId="0" applyFont="1" applyFill="1" applyBorder="1" applyAlignment="1" applyProtection="1">
      <alignment horizontal="left" vertical="center"/>
      <protection locked="0"/>
    </xf>
    <xf numFmtId="0" fontId="4" fillId="0" borderId="25" xfId="0" applyFont="1" applyFill="1" applyBorder="1" applyAlignment="1">
      <alignment horizontal="center" vertical="center"/>
    </xf>
    <xf numFmtId="0" fontId="14" fillId="0" borderId="29" xfId="0" applyNumberFormat="1" applyFont="1" applyFill="1" applyBorder="1" applyAlignment="1">
      <alignment vertical="center" wrapText="1"/>
    </xf>
    <xf numFmtId="0" fontId="107" fillId="0" borderId="0" xfId="0" applyFont="1" applyFill="1" applyBorder="1" applyAlignment="1"/>
    <xf numFmtId="49" fontId="107" fillId="0" borderId="7" xfId="0" applyNumberFormat="1" applyFont="1" applyFill="1" applyBorder="1" applyAlignment="1">
      <alignment horizontal="right" vertical="center"/>
    </xf>
    <xf numFmtId="49" fontId="107" fillId="0" borderId="83" xfId="0" applyNumberFormat="1" applyFont="1" applyFill="1" applyBorder="1" applyAlignment="1">
      <alignment horizontal="right" vertical="center"/>
    </xf>
    <xf numFmtId="49" fontId="107" fillId="0" borderId="86" xfId="0" applyNumberFormat="1" applyFont="1" applyFill="1" applyBorder="1" applyAlignment="1">
      <alignment horizontal="right" vertical="center"/>
    </xf>
    <xf numFmtId="49" fontId="107" fillId="0" borderId="91" xfId="0" applyNumberFormat="1" applyFont="1" applyFill="1" applyBorder="1" applyAlignment="1">
      <alignment horizontal="right" vertical="center"/>
    </xf>
    <xf numFmtId="0" fontId="107" fillId="0" borderId="0" xfId="0" applyFont="1" applyFill="1" applyBorder="1" applyAlignment="1">
      <alignment horizontal="left"/>
    </xf>
    <xf numFmtId="0" fontId="107" fillId="0" borderId="91" xfId="0" applyNumberFormat="1" applyFont="1" applyFill="1" applyBorder="1" applyAlignment="1">
      <alignment horizontal="right" vertical="center"/>
    </xf>
    <xf numFmtId="49" fontId="107" fillId="0" borderId="0" xfId="0" applyNumberFormat="1" applyFont="1" applyFill="1" applyBorder="1" applyAlignment="1">
      <alignment horizontal="right" vertical="center"/>
    </xf>
    <xf numFmtId="0" fontId="107" fillId="0" borderId="0" xfId="0" applyFont="1" applyFill="1" applyBorder="1" applyAlignment="1">
      <alignment vertical="center" wrapText="1"/>
    </xf>
    <xf numFmtId="0" fontId="107" fillId="0" borderId="0" xfId="0" applyFont="1" applyFill="1" applyBorder="1" applyAlignment="1">
      <alignment horizontal="left" vertical="center" wrapText="1"/>
    </xf>
    <xf numFmtId="0" fontId="8" fillId="0" borderId="0" xfId="0" applyFont="1" applyBorder="1" applyAlignment="1">
      <alignment horizontal="left" wrapText="1"/>
    </xf>
    <xf numFmtId="0" fontId="8" fillId="0" borderId="1" xfId="11" applyFont="1" applyFill="1" applyBorder="1" applyAlignment="1" applyProtection="1"/>
    <xf numFmtId="0" fontId="14" fillId="0" borderId="1" xfId="11" applyFont="1" applyFill="1" applyBorder="1" applyAlignment="1" applyProtection="1">
      <alignment horizontal="left" vertical="center"/>
    </xf>
    <xf numFmtId="0" fontId="6" fillId="3" borderId="3" xfId="20960" applyFont="1" applyFill="1" applyBorder="1" applyAlignment="1" applyProtection="1">
      <alignment horizontal="right" indent="1"/>
    </xf>
    <xf numFmtId="0" fontId="6" fillId="3" borderId="2" xfId="20960" applyFont="1" applyFill="1" applyBorder="1" applyAlignment="1" applyProtection="1">
      <alignment horizontal="right" indent="1"/>
    </xf>
    <xf numFmtId="167" fontId="17" fillId="77" borderId="65" xfId="0" applyNumberFormat="1" applyFont="1" applyFill="1" applyBorder="1" applyAlignment="1">
      <alignment horizontal="center"/>
    </xf>
    <xf numFmtId="193" fontId="8" fillId="2" borderId="26" xfId="0" applyNumberFormat="1" applyFont="1" applyFill="1" applyBorder="1" applyAlignment="1" applyProtection="1">
      <alignment vertical="center"/>
      <protection locked="0"/>
    </xf>
    <xf numFmtId="193" fontId="8" fillId="0" borderId="3" xfId="7" applyNumberFormat="1" applyFont="1" applyFill="1" applyBorder="1" applyAlignment="1" applyProtection="1">
      <alignment horizontal="right"/>
    </xf>
    <xf numFmtId="193" fontId="8" fillId="36" borderId="3" xfId="7" applyNumberFormat="1" applyFont="1" applyFill="1" applyBorder="1" applyAlignment="1" applyProtection="1">
      <alignment horizontal="right"/>
    </xf>
    <xf numFmtId="193" fontId="8" fillId="36" borderId="26" xfId="7" applyNumberFormat="1" applyFont="1" applyFill="1" applyBorder="1" applyAlignment="1" applyProtection="1">
      <alignment horizontal="right"/>
    </xf>
    <xf numFmtId="193" fontId="19" fillId="0" borderId="3" xfId="0" applyNumberFormat="1" applyFont="1" applyFill="1" applyBorder="1" applyAlignment="1" applyProtection="1">
      <alignment horizontal="right"/>
      <protection locked="0"/>
    </xf>
    <xf numFmtId="193" fontId="8" fillId="36" borderId="23" xfId="7" applyNumberFormat="1" applyFont="1" applyFill="1" applyBorder="1" applyAlignment="1" applyProtection="1">
      <alignment horizontal="right"/>
    </xf>
    <xf numFmtId="193" fontId="19" fillId="36" borderId="3" xfId="0" applyNumberFormat="1" applyFont="1" applyFill="1" applyBorder="1" applyAlignment="1">
      <alignment horizontal="right"/>
    </xf>
    <xf numFmtId="193" fontId="8" fillId="0" borderId="23" xfId="7" applyNumberFormat="1" applyFont="1" applyFill="1" applyBorder="1" applyAlignment="1" applyProtection="1">
      <alignment horizontal="right"/>
    </xf>
    <xf numFmtId="193" fontId="20" fillId="0" borderId="3" xfId="0" applyNumberFormat="1" applyFont="1" applyFill="1" applyBorder="1" applyAlignment="1">
      <alignment horizontal="center"/>
    </xf>
    <xf numFmtId="193" fontId="20" fillId="0" borderId="23" xfId="0" applyNumberFormat="1" applyFont="1" applyFill="1" applyBorder="1" applyAlignment="1">
      <alignment horizontal="center"/>
    </xf>
    <xf numFmtId="193" fontId="19" fillId="36" borderId="3" xfId="0" applyNumberFormat="1" applyFont="1" applyFill="1" applyBorder="1" applyAlignment="1" applyProtection="1">
      <alignment horizontal="right"/>
    </xf>
    <xf numFmtId="193" fontId="19" fillId="0" borderId="23" xfId="0" applyNumberFormat="1" applyFont="1" applyFill="1" applyBorder="1" applyAlignment="1" applyProtection="1">
      <alignment horizontal="right"/>
      <protection locked="0"/>
    </xf>
    <xf numFmtId="193" fontId="19" fillId="0" borderId="3" xfId="0" applyNumberFormat="1" applyFont="1" applyFill="1" applyBorder="1" applyAlignment="1" applyProtection="1">
      <alignment horizontal="left" indent="1"/>
      <protection locked="0"/>
    </xf>
    <xf numFmtId="193" fontId="8" fillId="36" borderId="3" xfId="7" applyNumberFormat="1" applyFont="1" applyFill="1" applyBorder="1" applyAlignment="1" applyProtection="1"/>
    <xf numFmtId="193" fontId="19" fillId="0" borderId="3" xfId="0" applyNumberFormat="1" applyFont="1" applyFill="1" applyBorder="1" applyAlignment="1" applyProtection="1">
      <protection locked="0"/>
    </xf>
    <xf numFmtId="193" fontId="8" fillId="36" borderId="23" xfId="7" applyNumberFormat="1" applyFont="1" applyFill="1" applyBorder="1" applyAlignment="1" applyProtection="1"/>
    <xf numFmtId="193" fontId="19" fillId="0" borderId="3" xfId="0" applyNumberFormat="1" applyFont="1" applyFill="1" applyBorder="1" applyAlignment="1" applyProtection="1">
      <alignment horizontal="right" vertical="center"/>
      <protection locked="0"/>
    </xf>
    <xf numFmtId="193" fontId="19" fillId="36" borderId="26" xfId="0" applyNumberFormat="1" applyFont="1" applyFill="1" applyBorder="1" applyAlignment="1">
      <alignment horizontal="right"/>
    </xf>
    <xf numFmtId="193" fontId="8" fillId="36" borderId="27" xfId="7" applyNumberFormat="1" applyFont="1" applyFill="1" applyBorder="1" applyAlignment="1" applyProtection="1">
      <alignment horizontal="right"/>
    </xf>
    <xf numFmtId="3" fontId="22" fillId="36" borderId="26" xfId="0" applyNumberFormat="1" applyFont="1" applyFill="1" applyBorder="1" applyAlignment="1">
      <alignment vertical="center" wrapText="1"/>
    </xf>
    <xf numFmtId="193" fontId="0" fillId="0" borderId="23" xfId="0" applyNumberFormat="1" applyBorder="1" applyAlignment="1"/>
    <xf numFmtId="193" fontId="0" fillId="0" borderId="23" xfId="0" applyNumberFormat="1" applyBorder="1" applyAlignment="1">
      <alignment wrapText="1"/>
    </xf>
    <xf numFmtId="193" fontId="6" fillId="36" borderId="27" xfId="2" applyNumberFormat="1" applyFont="1" applyFill="1" applyBorder="1" applyAlignment="1" applyProtection="1">
      <alignment vertical="top" wrapText="1"/>
    </xf>
    <xf numFmtId="193" fontId="24" fillId="0" borderId="14" xfId="0" applyNumberFormat="1" applyFont="1" applyBorder="1" applyAlignment="1">
      <alignment vertical="center"/>
    </xf>
    <xf numFmtId="193" fontId="18" fillId="0" borderId="14" xfId="0" applyNumberFormat="1" applyFont="1" applyBorder="1" applyAlignment="1">
      <alignment vertical="center"/>
    </xf>
    <xf numFmtId="193" fontId="24" fillId="0" borderId="15" xfId="0" applyNumberFormat="1" applyFont="1" applyBorder="1" applyAlignment="1">
      <alignment vertical="center"/>
    </xf>
    <xf numFmtId="193" fontId="23" fillId="36" borderId="17" xfId="0" applyNumberFormat="1" applyFont="1" applyFill="1" applyBorder="1" applyAlignment="1">
      <alignment vertical="center"/>
    </xf>
    <xf numFmtId="193" fontId="24" fillId="0" borderId="18" xfId="0" applyNumberFormat="1" applyFont="1" applyBorder="1" applyAlignment="1">
      <alignment vertical="center"/>
    </xf>
    <xf numFmtId="193" fontId="18" fillId="0" borderId="15" xfId="0" applyNumberFormat="1" applyFont="1" applyBorder="1" applyAlignment="1">
      <alignment vertical="center"/>
    </xf>
    <xf numFmtId="193" fontId="23" fillId="36" borderId="62" xfId="0" applyNumberFormat="1" applyFont="1" applyFill="1" applyBorder="1" applyAlignment="1">
      <alignment vertical="center"/>
    </xf>
    <xf numFmtId="193" fontId="24" fillId="36" borderId="14" xfId="0" applyNumberFormat="1" applyFont="1" applyFill="1" applyBorder="1" applyAlignment="1">
      <alignment vertical="center"/>
    </xf>
    <xf numFmtId="193" fontId="4" fillId="36" borderId="26" xfId="0" applyNumberFormat="1" applyFont="1" applyFill="1" applyBorder="1"/>
    <xf numFmtId="193" fontId="4" fillId="36" borderId="55" xfId="0" applyNumberFormat="1" applyFont="1" applyFill="1" applyBorder="1" applyAlignment="1"/>
    <xf numFmtId="193" fontId="4" fillId="36" borderId="25" xfId="0" applyNumberFormat="1" applyFont="1" applyFill="1" applyBorder="1"/>
    <xf numFmtId="193" fontId="4" fillId="36" borderId="27" xfId="0" applyNumberFormat="1" applyFont="1" applyFill="1" applyBorder="1"/>
    <xf numFmtId="193" fontId="4" fillId="36" borderId="56" xfId="0" applyNumberFormat="1" applyFont="1" applyFill="1" applyBorder="1"/>
    <xf numFmtId="193" fontId="9" fillId="36" borderId="26" xfId="16" applyNumberFormat="1" applyFont="1" applyFill="1" applyBorder="1" applyAlignment="1" applyProtection="1">
      <protection locked="0"/>
    </xf>
    <xf numFmtId="193" fontId="9" fillId="36" borderId="26" xfId="1" applyNumberFormat="1" applyFont="1" applyFill="1" applyBorder="1" applyAlignment="1" applyProtection="1">
      <protection locked="0"/>
    </xf>
    <xf numFmtId="193" fontId="24" fillId="0" borderId="0" xfId="0" applyNumberFormat="1" applyFont="1"/>
    <xf numFmtId="0" fontId="4" fillId="0" borderId="30" xfId="0" applyFont="1" applyBorder="1" applyAlignment="1">
      <alignment horizontal="center" vertical="center"/>
    </xf>
    <xf numFmtId="0" fontId="4" fillId="0" borderId="30" xfId="0" applyFont="1" applyBorder="1" applyAlignment="1">
      <alignment wrapText="1"/>
    </xf>
    <xf numFmtId="0" fontId="4" fillId="0" borderId="3" xfId="0" applyFont="1" applyFill="1" applyBorder="1" applyAlignment="1">
      <alignment horizontal="center" vertical="center" wrapText="1"/>
    </xf>
    <xf numFmtId="0" fontId="5" fillId="0" borderId="0" xfId="0" applyFont="1" applyFill="1" applyAlignment="1">
      <alignment horizontal="center"/>
    </xf>
    <xf numFmtId="9" fontId="108" fillId="0" borderId="3" xfId="0" applyNumberFormat="1" applyFont="1" applyFill="1" applyBorder="1" applyAlignment="1">
      <alignment horizontal="center" vertical="center"/>
    </xf>
    <xf numFmtId="0" fontId="5" fillId="0" borderId="0" xfId="0" applyFont="1" applyFill="1" applyBorder="1" applyAlignment="1">
      <alignment horizontal="center" wrapText="1"/>
    </xf>
    <xf numFmtId="0" fontId="5" fillId="0" borderId="0" xfId="0" applyFont="1" applyFill="1" applyAlignment="1">
      <alignment horizontal="center" wrapText="1"/>
    </xf>
    <xf numFmtId="0" fontId="6" fillId="0" borderId="3" xfId="13" applyFont="1" applyFill="1" applyBorder="1" applyAlignment="1" applyProtection="1">
      <alignment horizontal="center" vertical="center" wrapText="1"/>
      <protection locked="0"/>
    </xf>
    <xf numFmtId="9" fontId="4" fillId="0" borderId="23" xfId="20961" applyFont="1" applyBorder="1"/>
    <xf numFmtId="9" fontId="4" fillId="36" borderId="27" xfId="20961" applyFont="1" applyFill="1" applyBorder="1"/>
    <xf numFmtId="167" fontId="5" fillId="36" borderId="26" xfId="0" applyNumberFormat="1" applyFont="1" applyFill="1" applyBorder="1" applyAlignment="1">
      <alignment horizontal="center" vertical="center"/>
    </xf>
    <xf numFmtId="0" fontId="8" fillId="0" borderId="19" xfId="0" applyFont="1" applyFill="1" applyBorder="1" applyAlignment="1">
      <alignment horizontal="right" vertical="center" wrapText="1"/>
    </xf>
    <xf numFmtId="0" fontId="6" fillId="0" borderId="20" xfId="0" applyFont="1" applyFill="1" applyBorder="1" applyAlignment="1">
      <alignment vertical="center" wrapText="1"/>
    </xf>
    <xf numFmtId="169" fontId="27" fillId="37" borderId="0" xfId="20" applyBorder="1"/>
    <xf numFmtId="169" fontId="27" fillId="37" borderId="99" xfId="20" applyBorder="1"/>
    <xf numFmtId="0" fontId="4" fillId="0" borderId="7" xfId="0" applyFont="1" applyFill="1" applyBorder="1" applyAlignment="1">
      <alignment vertical="center"/>
    </xf>
    <xf numFmtId="0" fontId="4" fillId="0" borderId="106" xfId="0" applyFont="1" applyFill="1" applyBorder="1" applyAlignment="1">
      <alignment vertical="center"/>
    </xf>
    <xf numFmtId="0" fontId="5" fillId="0" borderId="106" xfId="0" applyFont="1" applyFill="1" applyBorder="1" applyAlignment="1">
      <alignment vertical="center"/>
    </xf>
    <xf numFmtId="0" fontId="4" fillId="0" borderId="20" xfId="0" applyFont="1" applyFill="1" applyBorder="1" applyAlignment="1">
      <alignment vertical="center"/>
    </xf>
    <xf numFmtId="0" fontId="4" fillId="0" borderId="101" xfId="0" applyFont="1" applyFill="1" applyBorder="1" applyAlignment="1">
      <alignment vertical="center"/>
    </xf>
    <xf numFmtId="0" fontId="4" fillId="0" borderId="103" xfId="0" applyFont="1" applyFill="1" applyBorder="1" applyAlignment="1">
      <alignment vertical="center"/>
    </xf>
    <xf numFmtId="0" fontId="4" fillId="0" borderId="19" xfId="0" applyFont="1" applyFill="1" applyBorder="1" applyAlignment="1">
      <alignment horizontal="center" vertical="center"/>
    </xf>
    <xf numFmtId="0" fontId="4" fillId="0" borderId="114" xfId="0" applyFont="1" applyFill="1" applyBorder="1" applyAlignment="1">
      <alignment horizontal="center" vertical="center"/>
    </xf>
    <xf numFmtId="0" fontId="4" fillId="0" borderId="116" xfId="0" applyFont="1" applyFill="1" applyBorder="1" applyAlignment="1">
      <alignment horizontal="center" vertical="center"/>
    </xf>
    <xf numFmtId="169" fontId="27" fillId="37" borderId="34" xfId="20" applyBorder="1"/>
    <xf numFmtId="169" fontId="27" fillId="37" borderId="118" xfId="20" applyBorder="1"/>
    <xf numFmtId="169" fontId="27" fillId="37" borderId="108" xfId="20" applyBorder="1"/>
    <xf numFmtId="169" fontId="27" fillId="37" borderId="59" xfId="20" applyBorder="1"/>
    <xf numFmtId="0" fontId="4" fillId="3" borderId="70" xfId="0" applyFont="1" applyFill="1" applyBorder="1" applyAlignment="1">
      <alignment horizontal="center" vertical="center"/>
    </xf>
    <xf numFmtId="0" fontId="4" fillId="3" borderId="0" xfId="0" applyFont="1" applyFill="1" applyBorder="1" applyAlignment="1">
      <alignment vertical="center"/>
    </xf>
    <xf numFmtId="0" fontId="4" fillId="0" borderId="76" xfId="0" applyFont="1" applyFill="1" applyBorder="1" applyAlignment="1">
      <alignment horizontal="center" vertical="center"/>
    </xf>
    <xf numFmtId="0" fontId="4" fillId="3" borderId="104" xfId="0" applyFont="1" applyFill="1" applyBorder="1" applyAlignment="1">
      <alignment vertical="center"/>
    </xf>
    <xf numFmtId="0" fontId="13" fillId="3" borderId="119" xfId="0" applyFont="1" applyFill="1" applyBorder="1" applyAlignment="1">
      <alignment horizontal="left"/>
    </xf>
    <xf numFmtId="0" fontId="13" fillId="3" borderId="120" xfId="0" applyFont="1" applyFill="1" applyBorder="1" applyAlignment="1">
      <alignment horizontal="left"/>
    </xf>
    <xf numFmtId="0" fontId="4" fillId="0" borderId="0" xfId="0" applyFont="1"/>
    <xf numFmtId="0" fontId="4" fillId="0" borderId="0" xfId="0" applyFont="1" applyFill="1"/>
    <xf numFmtId="0" fontId="4" fillId="0" borderId="106" xfId="0" applyFont="1" applyFill="1" applyBorder="1" applyAlignment="1">
      <alignment horizontal="center" vertical="center" wrapText="1"/>
    </xf>
    <xf numFmtId="0" fontId="107" fillId="0" borderId="93" xfId="0" applyFont="1" applyFill="1" applyBorder="1" applyAlignment="1">
      <alignment horizontal="right" vertical="center"/>
    </xf>
    <xf numFmtId="0" fontId="4" fillId="0" borderId="121" xfId="0" applyFont="1" applyFill="1" applyBorder="1" applyAlignment="1">
      <alignment horizontal="center" vertical="center" wrapText="1"/>
    </xf>
    <xf numFmtId="0" fontId="5" fillId="3" borderId="122" xfId="0" applyFont="1" applyFill="1" applyBorder="1" applyAlignment="1">
      <alignment vertical="center"/>
    </xf>
    <xf numFmtId="0" fontId="4" fillId="3" borderId="24" xfId="0" applyFont="1" applyFill="1" applyBorder="1" applyAlignment="1">
      <alignment vertical="center"/>
    </xf>
    <xf numFmtId="0" fontId="4" fillId="0" borderId="123" xfId="0" applyFont="1" applyFill="1" applyBorder="1" applyAlignment="1">
      <alignment horizontal="center" vertical="center"/>
    </xf>
    <xf numFmtId="0" fontId="5" fillId="0" borderId="26" xfId="0" applyFont="1" applyFill="1" applyBorder="1" applyAlignment="1">
      <alignment vertical="center"/>
    </xf>
    <xf numFmtId="169" fontId="27" fillId="37" borderId="28" xfId="20" applyBorder="1"/>
    <xf numFmtId="0" fontId="4" fillId="0" borderId="7"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6" fillId="0" borderId="20" xfId="11" applyFont="1" applyFill="1" applyBorder="1" applyAlignment="1" applyProtection="1">
      <alignment vertical="center"/>
    </xf>
    <xf numFmtId="0" fontId="14" fillId="0" borderId="21" xfId="11" applyFont="1" applyFill="1" applyBorder="1" applyAlignment="1" applyProtection="1">
      <alignment horizontal="center" vertical="center"/>
    </xf>
    <xf numFmtId="0" fontId="0" fillId="0" borderId="123" xfId="0" applyBorder="1" applyAlignment="1">
      <alignment horizontal="center"/>
    </xf>
    <xf numFmtId="0" fontId="4" fillId="0" borderId="105" xfId="0" applyFont="1" applyBorder="1" applyAlignment="1">
      <alignment vertical="center" wrapText="1"/>
    </xf>
    <xf numFmtId="167" fontId="4" fillId="0" borderId="106" xfId="0" applyNumberFormat="1" applyFont="1" applyBorder="1" applyAlignment="1">
      <alignment horizontal="center" vertical="center"/>
    </xf>
    <xf numFmtId="167" fontId="4" fillId="0" borderId="121" xfId="0" applyNumberFormat="1" applyFont="1" applyBorder="1" applyAlignment="1">
      <alignment horizontal="center" vertical="center"/>
    </xf>
    <xf numFmtId="167" fontId="13" fillId="0" borderId="106" xfId="0" applyNumberFormat="1" applyFont="1" applyBorder="1" applyAlignment="1">
      <alignment horizontal="center" vertical="center"/>
    </xf>
    <xf numFmtId="0" fontId="13" fillId="0" borderId="105" xfId="0" applyFont="1" applyBorder="1" applyAlignment="1">
      <alignment vertical="center" wrapText="1"/>
    </xf>
    <xf numFmtId="0" fontId="0" fillId="0" borderId="25" xfId="0" applyBorder="1"/>
    <xf numFmtId="0" fontId="5" fillId="36" borderId="124" xfId="0" applyFont="1" applyFill="1" applyBorder="1" applyAlignment="1">
      <alignment vertical="center" wrapText="1"/>
    </xf>
    <xf numFmtId="167" fontId="5" fillId="36" borderId="27" xfId="0" applyNumberFormat="1" applyFont="1" applyFill="1" applyBorder="1" applyAlignment="1">
      <alignment horizontal="center" vertical="center"/>
    </xf>
    <xf numFmtId="0" fontId="6" fillId="0" borderId="0" xfId="0" applyFont="1" applyFill="1" applyAlignment="1">
      <alignment wrapText="1"/>
    </xf>
    <xf numFmtId="0" fontId="5" fillId="36" borderId="20" xfId="0" applyFont="1" applyFill="1" applyBorder="1" applyAlignment="1">
      <alignment horizontal="center" vertical="center" wrapText="1"/>
    </xf>
    <xf numFmtId="0" fontId="5" fillId="36" borderId="21" xfId="0" applyFont="1" applyFill="1" applyBorder="1" applyAlignment="1">
      <alignment horizontal="center" vertical="center" wrapText="1"/>
    </xf>
    <xf numFmtId="0" fontId="5" fillId="36" borderId="123" xfId="0" applyFont="1" applyFill="1" applyBorder="1" applyAlignment="1">
      <alignment horizontal="left" vertical="center" wrapText="1"/>
    </xf>
    <xf numFmtId="0" fontId="5" fillId="36" borderId="106" xfId="0" applyFont="1" applyFill="1" applyBorder="1" applyAlignment="1">
      <alignment horizontal="left" vertical="center" wrapText="1"/>
    </xf>
    <xf numFmtId="0" fontId="5" fillId="36" borderId="121" xfId="0" applyFont="1" applyFill="1" applyBorder="1" applyAlignment="1">
      <alignment horizontal="left" vertical="center" wrapText="1"/>
    </xf>
    <xf numFmtId="0" fontId="4" fillId="0" borderId="123" xfId="0" applyFont="1" applyFill="1" applyBorder="1" applyAlignment="1">
      <alignment horizontal="right" vertical="center" wrapText="1"/>
    </xf>
    <xf numFmtId="0" fontId="4" fillId="0" borderId="106" xfId="0" applyFont="1" applyFill="1" applyBorder="1" applyAlignment="1">
      <alignment horizontal="left" vertical="center" wrapText="1"/>
    </xf>
    <xf numFmtId="0" fontId="110" fillId="0" borderId="123" xfId="0" applyFont="1" applyFill="1" applyBorder="1" applyAlignment="1">
      <alignment horizontal="right" vertical="center" wrapText="1"/>
    </xf>
    <xf numFmtId="0" fontId="110" fillId="0" borderId="106" xfId="0" applyFont="1" applyFill="1" applyBorder="1" applyAlignment="1">
      <alignment horizontal="left" vertical="center" wrapText="1"/>
    </xf>
    <xf numFmtId="0" fontId="5" fillId="0" borderId="123" xfId="0" applyFont="1" applyFill="1" applyBorder="1" applyAlignment="1">
      <alignment horizontal="left" vertical="center" wrapText="1"/>
    </xf>
    <xf numFmtId="0" fontId="5"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10" fillId="0" borderId="0" xfId="0" applyFont="1" applyFill="1" applyAlignment="1">
      <alignment horizontal="left" vertical="center"/>
    </xf>
    <xf numFmtId="49" fontId="111" fillId="0" borderId="25" xfId="5" applyNumberFormat="1" applyFont="1" applyFill="1" applyBorder="1" applyAlignment="1" applyProtection="1">
      <alignment horizontal="left" vertical="center"/>
      <protection locked="0"/>
    </xf>
    <xf numFmtId="0" fontId="112" fillId="0" borderId="26" xfId="9" applyFont="1" applyFill="1" applyBorder="1" applyAlignment="1" applyProtection="1">
      <alignment horizontal="left" vertical="center" wrapText="1"/>
      <protection locked="0"/>
    </xf>
    <xf numFmtId="0" fontId="21" fillId="0" borderId="123" xfId="0" applyFont="1" applyBorder="1" applyAlignment="1">
      <alignment horizontal="center" vertical="center" wrapText="1"/>
    </xf>
    <xf numFmtId="3" fontId="22" fillId="36" borderId="106" xfId="0" applyNumberFormat="1" applyFont="1" applyFill="1" applyBorder="1" applyAlignment="1">
      <alignment vertical="center" wrapText="1"/>
    </xf>
    <xf numFmtId="14" fontId="6" fillId="3" borderId="106" xfId="8" quotePrefix="1" applyNumberFormat="1" applyFont="1" applyFill="1" applyBorder="1" applyAlignment="1" applyProtection="1">
      <alignment horizontal="left" vertical="center" wrapText="1" indent="2"/>
      <protection locked="0"/>
    </xf>
    <xf numFmtId="3" fontId="22" fillId="0" borderId="106" xfId="0" applyNumberFormat="1" applyFont="1" applyBorder="1" applyAlignment="1">
      <alignment vertical="center" wrapText="1"/>
    </xf>
    <xf numFmtId="14" fontId="6" fillId="3" borderId="106" xfId="8" quotePrefix="1" applyNumberFormat="1" applyFont="1" applyFill="1" applyBorder="1" applyAlignment="1" applyProtection="1">
      <alignment horizontal="left" vertical="center" wrapText="1" indent="3"/>
      <protection locked="0"/>
    </xf>
    <xf numFmtId="3" fontId="22" fillId="0" borderId="106" xfId="0" applyNumberFormat="1" applyFont="1" applyFill="1" applyBorder="1" applyAlignment="1">
      <alignment vertical="center" wrapText="1"/>
    </xf>
    <xf numFmtId="0" fontId="10" fillId="0" borderId="106" xfId="17" applyFill="1" applyBorder="1" applyAlignment="1" applyProtection="1"/>
    <xf numFmtId="49" fontId="110" fillId="0" borderId="123" xfId="0" applyNumberFormat="1" applyFont="1" applyFill="1" applyBorder="1" applyAlignment="1">
      <alignment horizontal="right" vertical="center" wrapText="1"/>
    </xf>
    <xf numFmtId="0" fontId="6" fillId="3" borderId="106" xfId="20960" applyFont="1" applyFill="1" applyBorder="1" applyAlignment="1" applyProtection="1"/>
    <xf numFmtId="0" fontId="104" fillId="0" borderId="106" xfId="20960" applyFont="1" applyFill="1" applyBorder="1" applyAlignment="1" applyProtection="1">
      <alignment horizontal="center" vertical="center"/>
    </xf>
    <xf numFmtId="0" fontId="4" fillId="0" borderId="106" xfId="0" applyFont="1" applyBorder="1"/>
    <xf numFmtId="0" fontId="10" fillId="0" borderId="106" xfId="17" applyFill="1" applyBorder="1" applyAlignment="1" applyProtection="1">
      <alignment horizontal="left" vertical="center" wrapText="1"/>
    </xf>
    <xf numFmtId="49" fontId="110" fillId="0" borderId="106" xfId="0" applyNumberFormat="1" applyFont="1" applyFill="1" applyBorder="1" applyAlignment="1">
      <alignment horizontal="right" vertical="center" wrapText="1"/>
    </xf>
    <xf numFmtId="0" fontId="10" fillId="0" borderId="106" xfId="17" applyFill="1" applyBorder="1" applyAlignment="1" applyProtection="1">
      <alignment horizontal="left" vertical="center"/>
    </xf>
    <xf numFmtId="0" fontId="10" fillId="0" borderId="106" xfId="17" applyBorder="1" applyAlignment="1" applyProtection="1"/>
    <xf numFmtId="0" fontId="4" fillId="0" borderId="106" xfId="0" applyFont="1" applyFill="1" applyBorder="1"/>
    <xf numFmtId="0" fontId="21" fillId="0" borderId="123" xfId="0" applyFont="1" applyFill="1" applyBorder="1" applyAlignment="1">
      <alignment horizontal="center" vertical="center" wrapText="1"/>
    </xf>
    <xf numFmtId="0" fontId="113" fillId="79" borderId="107" xfId="21412" applyFont="1" applyFill="1" applyBorder="1" applyAlignment="1" applyProtection="1">
      <alignment vertical="center" wrapText="1"/>
      <protection locked="0"/>
    </xf>
    <xf numFmtId="0" fontId="114" fillId="70" borderId="101" xfId="21412" applyFont="1" applyFill="1" applyBorder="1" applyAlignment="1" applyProtection="1">
      <alignment horizontal="center" vertical="center"/>
      <protection locked="0"/>
    </xf>
    <xf numFmtId="0" fontId="113" fillId="80" borderId="106" xfId="21412" applyFont="1" applyFill="1" applyBorder="1" applyAlignment="1" applyProtection="1">
      <alignment horizontal="center" vertical="center"/>
      <protection locked="0"/>
    </xf>
    <xf numFmtId="0" fontId="113" fillId="79" borderId="107" xfId="21412" applyFont="1" applyFill="1" applyBorder="1" applyAlignment="1" applyProtection="1">
      <alignment vertical="center"/>
      <protection locked="0"/>
    </xf>
    <xf numFmtId="0" fontId="115" fillId="70" borderId="101" xfId="21412" applyFont="1" applyFill="1" applyBorder="1" applyAlignment="1" applyProtection="1">
      <alignment horizontal="center" vertical="center"/>
      <protection locked="0"/>
    </xf>
    <xf numFmtId="0" fontId="115" fillId="3" borderId="101" xfId="21412" applyFont="1" applyFill="1" applyBorder="1" applyAlignment="1" applyProtection="1">
      <alignment horizontal="center" vertical="center"/>
      <protection locked="0"/>
    </xf>
    <xf numFmtId="0" fontId="115" fillId="0" borderId="101" xfId="21412" applyFont="1" applyFill="1" applyBorder="1" applyAlignment="1" applyProtection="1">
      <alignment horizontal="center" vertical="center"/>
      <protection locked="0"/>
    </xf>
    <xf numFmtId="0" fontId="116" fillId="80" borderId="106" xfId="21412" applyFont="1" applyFill="1" applyBorder="1" applyAlignment="1" applyProtection="1">
      <alignment horizontal="center" vertical="center"/>
      <protection locked="0"/>
    </xf>
    <xf numFmtId="0" fontId="113" fillId="79" borderId="107" xfId="21412" applyFont="1" applyFill="1" applyBorder="1" applyAlignment="1" applyProtection="1">
      <alignment horizontal="center" vertical="center"/>
      <protection locked="0"/>
    </xf>
    <xf numFmtId="0" fontId="63" fillId="79" borderId="107" xfId="21412" applyFont="1" applyFill="1" applyBorder="1" applyAlignment="1" applyProtection="1">
      <alignment vertical="center"/>
      <protection locked="0"/>
    </xf>
    <xf numFmtId="0" fontId="115" fillId="70" borderId="106" xfId="21412" applyFont="1" applyFill="1" applyBorder="1" applyAlignment="1" applyProtection="1">
      <alignment horizontal="center" vertical="center"/>
      <protection locked="0"/>
    </xf>
    <xf numFmtId="0" fontId="37" fillId="70" borderId="106" xfId="21412" applyFont="1" applyFill="1" applyBorder="1" applyAlignment="1" applyProtection="1">
      <alignment horizontal="center" vertical="center"/>
      <protection locked="0"/>
    </xf>
    <xf numFmtId="0" fontId="63" fillId="79" borderId="105" xfId="21412" applyFont="1" applyFill="1" applyBorder="1" applyAlignment="1" applyProtection="1">
      <alignment vertical="center"/>
      <protection locked="0"/>
    </xf>
    <xf numFmtId="0" fontId="114" fillId="0" borderId="105" xfId="21412" applyFont="1" applyFill="1" applyBorder="1" applyAlignment="1" applyProtection="1">
      <alignment horizontal="left" vertical="center" wrapText="1"/>
      <protection locked="0"/>
    </xf>
    <xf numFmtId="164" fontId="114" fillId="0" borderId="106" xfId="948" applyNumberFormat="1" applyFont="1" applyFill="1" applyBorder="1" applyAlignment="1" applyProtection="1">
      <alignment horizontal="right" vertical="center"/>
      <protection locked="0"/>
    </xf>
    <xf numFmtId="0" fontId="113" fillId="80" borderId="105" xfId="21412" applyFont="1" applyFill="1" applyBorder="1" applyAlignment="1" applyProtection="1">
      <alignment vertical="top" wrapText="1"/>
      <protection locked="0"/>
    </xf>
    <xf numFmtId="164" fontId="114" fillId="80" borderId="106" xfId="948" applyNumberFormat="1" applyFont="1" applyFill="1" applyBorder="1" applyAlignment="1" applyProtection="1">
      <alignment horizontal="right" vertical="center"/>
    </xf>
    <xf numFmtId="164" fontId="63" fillId="79" borderId="105" xfId="948" applyNumberFormat="1" applyFont="1" applyFill="1" applyBorder="1" applyAlignment="1" applyProtection="1">
      <alignment horizontal="right" vertical="center"/>
      <protection locked="0"/>
    </xf>
    <xf numFmtId="0" fontId="114" fillId="70" borderId="105" xfId="21412" applyFont="1" applyFill="1" applyBorder="1" applyAlignment="1" applyProtection="1">
      <alignment vertical="center" wrapText="1"/>
      <protection locked="0"/>
    </xf>
    <xf numFmtId="0" fontId="114" fillId="70" borderId="105" xfId="21412" applyFont="1" applyFill="1" applyBorder="1" applyAlignment="1" applyProtection="1">
      <alignment horizontal="left" vertical="center" wrapText="1"/>
      <protection locked="0"/>
    </xf>
    <xf numFmtId="0" fontId="114" fillId="0" borderId="105" xfId="21412" applyFont="1" applyFill="1" applyBorder="1" applyAlignment="1" applyProtection="1">
      <alignment vertical="center" wrapText="1"/>
      <protection locked="0"/>
    </xf>
    <xf numFmtId="0" fontId="114" fillId="3" borderId="105" xfId="21412" applyFont="1" applyFill="1" applyBorder="1" applyAlignment="1" applyProtection="1">
      <alignment horizontal="left" vertical="center" wrapText="1"/>
      <protection locked="0"/>
    </xf>
    <xf numFmtId="0" fontId="113" fillId="80" borderId="105" xfId="21412" applyFont="1" applyFill="1" applyBorder="1" applyAlignment="1" applyProtection="1">
      <alignment vertical="center" wrapText="1"/>
      <protection locked="0"/>
    </xf>
    <xf numFmtId="164" fontId="113" fillId="79" borderId="105" xfId="948" applyNumberFormat="1" applyFont="1" applyFill="1" applyBorder="1" applyAlignment="1" applyProtection="1">
      <alignment horizontal="right" vertical="center"/>
      <protection locked="0"/>
    </xf>
    <xf numFmtId="164" fontId="114" fillId="3" borderId="106" xfId="948" applyNumberFormat="1" applyFont="1" applyFill="1" applyBorder="1" applyAlignment="1" applyProtection="1">
      <alignment horizontal="right" vertical="center"/>
      <protection locked="0"/>
    </xf>
    <xf numFmtId="10" fontId="6" fillId="0" borderId="106" xfId="20961" applyNumberFormat="1" applyFont="1" applyFill="1" applyBorder="1" applyAlignment="1">
      <alignment horizontal="left" vertical="center" wrapText="1"/>
    </xf>
    <xf numFmtId="10" fontId="4" fillId="0" borderId="106" xfId="20961" applyNumberFormat="1" applyFont="1" applyFill="1" applyBorder="1" applyAlignment="1">
      <alignment horizontal="left" vertical="center" wrapText="1"/>
    </xf>
    <xf numFmtId="10" fontId="5" fillId="36" borderId="106" xfId="0" applyNumberFormat="1" applyFont="1" applyFill="1" applyBorder="1" applyAlignment="1">
      <alignment horizontal="left" vertical="center" wrapText="1"/>
    </xf>
    <xf numFmtId="10" fontId="110" fillId="0" borderId="106" xfId="20961" applyNumberFormat="1" applyFont="1" applyFill="1" applyBorder="1" applyAlignment="1">
      <alignment horizontal="left" vertical="center" wrapText="1"/>
    </xf>
    <xf numFmtId="10" fontId="5" fillId="36" borderId="106" xfId="20961" applyNumberFormat="1" applyFont="1" applyFill="1" applyBorder="1" applyAlignment="1">
      <alignment horizontal="left" vertical="center" wrapText="1"/>
    </xf>
    <xf numFmtId="10" fontId="5" fillId="36" borderId="106" xfId="0" applyNumberFormat="1" applyFont="1" applyFill="1" applyBorder="1" applyAlignment="1">
      <alignment horizontal="center" vertical="center" wrapText="1"/>
    </xf>
    <xf numFmtId="10" fontId="112" fillId="0" borderId="26" xfId="20961" applyNumberFormat="1" applyFont="1" applyFill="1" applyBorder="1" applyAlignment="1" applyProtection="1">
      <alignment horizontal="left" vertical="center"/>
    </xf>
    <xf numFmtId="0" fontId="108" fillId="0" borderId="0" xfId="0" applyFont="1" applyAlignment="1">
      <alignment wrapText="1"/>
    </xf>
    <xf numFmtId="0" fontId="9" fillId="0" borderId="30" xfId="0" applyFont="1" applyBorder="1" applyAlignment="1">
      <alignment horizontal="center" wrapText="1"/>
    </xf>
    <xf numFmtId="0" fontId="9" fillId="0" borderId="8" xfId="0" applyFont="1" applyBorder="1" applyAlignment="1">
      <alignment horizontal="center" vertical="center" wrapText="1"/>
    </xf>
    <xf numFmtId="0" fontId="8" fillId="0" borderId="123" xfId="0" applyFont="1" applyBorder="1" applyAlignment="1">
      <alignment horizontal="right" vertical="center" wrapText="1"/>
    </xf>
    <xf numFmtId="0" fontId="8" fillId="0" borderId="123" xfId="0" applyFont="1" applyFill="1" applyBorder="1" applyAlignment="1">
      <alignment horizontal="right" vertical="center" wrapText="1"/>
    </xf>
    <xf numFmtId="0" fontId="6" fillId="0" borderId="106" xfId="0" applyFont="1" applyFill="1" applyBorder="1" applyAlignment="1">
      <alignment vertical="center" wrapText="1"/>
    </xf>
    <xf numFmtId="0" fontId="4" fillId="0" borderId="106" xfId="0" applyFont="1" applyBorder="1" applyAlignment="1">
      <alignment vertical="center" wrapText="1"/>
    </xf>
    <xf numFmtId="0" fontId="4" fillId="0" borderId="106" xfId="0" applyFont="1" applyFill="1" applyBorder="1" applyAlignment="1">
      <alignment horizontal="left" vertical="center" wrapText="1" indent="2"/>
    </xf>
    <xf numFmtId="0" fontId="4" fillId="0" borderId="106" xfId="0" applyFont="1" applyFill="1" applyBorder="1" applyAlignment="1">
      <alignment vertical="center" wrapText="1"/>
    </xf>
    <xf numFmtId="3" fontId="22" fillId="0" borderId="107" xfId="0" applyNumberFormat="1" applyFont="1" applyBorder="1" applyAlignment="1">
      <alignment vertical="center" wrapText="1"/>
    </xf>
    <xf numFmtId="3" fontId="22" fillId="0" borderId="24" xfId="0" applyNumberFormat="1" applyFont="1" applyBorder="1" applyAlignment="1">
      <alignment vertical="center" wrapText="1"/>
    </xf>
    <xf numFmtId="3" fontId="22" fillId="0" borderId="24" xfId="0" applyNumberFormat="1" applyFont="1" applyFill="1" applyBorder="1" applyAlignment="1">
      <alignment vertical="center" wrapText="1"/>
    </xf>
    <xf numFmtId="0" fontId="5" fillId="0" borderId="26" xfId="0" applyFont="1" applyBorder="1" applyAlignment="1">
      <alignment vertical="center" wrapText="1"/>
    </xf>
    <xf numFmtId="0" fontId="4" fillId="0" borderId="121" xfId="0" applyFont="1" applyBorder="1" applyAlignment="1"/>
    <xf numFmtId="0" fontId="4" fillId="0" borderId="27" xfId="0" applyFont="1" applyBorder="1" applyAlignment="1"/>
    <xf numFmtId="0" fontId="8" fillId="0" borderId="121" xfId="0" applyFont="1" applyBorder="1" applyAlignment="1"/>
    <xf numFmtId="0" fontId="8" fillId="0" borderId="121" xfId="0" applyFont="1" applyBorder="1" applyAlignment="1">
      <alignment wrapText="1"/>
    </xf>
    <xf numFmtId="0" fontId="9" fillId="0" borderId="21" xfId="0" applyFont="1" applyBorder="1" applyAlignment="1">
      <alignment horizontal="center"/>
    </xf>
    <xf numFmtId="0" fontId="9" fillId="0" borderId="121" xfId="0" applyFont="1" applyBorder="1" applyAlignment="1">
      <alignment horizontal="center" vertical="center" wrapText="1"/>
    </xf>
    <xf numFmtId="0" fontId="2" fillId="0" borderId="20" xfId="0" applyNumberFormat="1" applyFont="1" applyFill="1" applyBorder="1" applyAlignment="1">
      <alignment horizontal="left" vertical="center" wrapText="1" indent="1"/>
    </xf>
    <xf numFmtId="0" fontId="2" fillId="0" borderId="21" xfId="0" applyNumberFormat="1" applyFont="1" applyFill="1" applyBorder="1" applyAlignment="1">
      <alignment horizontal="left" vertical="center" wrapText="1" indent="1"/>
    </xf>
    <xf numFmtId="0" fontId="8" fillId="0" borderId="123" xfId="0" applyFont="1" applyFill="1" applyBorder="1" applyAlignment="1">
      <alignment horizontal="center" vertical="center" wrapText="1"/>
    </xf>
    <xf numFmtId="0" fontId="14" fillId="0" borderId="106" xfId="0" applyFont="1" applyFill="1" applyBorder="1" applyAlignment="1">
      <alignment horizontal="center" vertical="center" wrapText="1"/>
    </xf>
    <xf numFmtId="0" fontId="15" fillId="0" borderId="106" xfId="0" applyFont="1" applyFill="1" applyBorder="1" applyAlignment="1">
      <alignment horizontal="left" vertical="center" wrapText="1"/>
    </xf>
    <xf numFmtId="193" fontId="6" fillId="0" borderId="106" xfId="0" applyNumberFormat="1" applyFont="1" applyFill="1" applyBorder="1" applyAlignment="1" applyProtection="1">
      <alignment vertical="center" wrapText="1"/>
      <protection locked="0"/>
    </xf>
    <xf numFmtId="193" fontId="4" fillId="0" borderId="106" xfId="0" applyNumberFormat="1" applyFont="1" applyFill="1" applyBorder="1" applyAlignment="1" applyProtection="1">
      <alignment vertical="center" wrapText="1"/>
      <protection locked="0"/>
    </xf>
    <xf numFmtId="193" fontId="4" fillId="0" borderId="121" xfId="0" applyNumberFormat="1" applyFont="1" applyFill="1" applyBorder="1" applyAlignment="1" applyProtection="1">
      <alignment vertical="center" wrapText="1"/>
      <protection locked="0"/>
    </xf>
    <xf numFmtId="193" fontId="6" fillId="0" borderId="106" xfId="0" applyNumberFormat="1" applyFont="1" applyFill="1" applyBorder="1" applyAlignment="1" applyProtection="1">
      <alignment horizontal="right" vertical="center" wrapText="1"/>
      <protection locked="0"/>
    </xf>
    <xf numFmtId="0" fontId="6" fillId="0" borderId="106" xfId="0" applyFont="1" applyBorder="1" applyAlignment="1">
      <alignment vertical="center" wrapText="1"/>
    </xf>
    <xf numFmtId="0" fontId="8" fillId="2" borderId="123" xfId="0" applyFont="1" applyFill="1" applyBorder="1" applyAlignment="1">
      <alignment horizontal="right" vertical="center"/>
    </xf>
    <xf numFmtId="0" fontId="8" fillId="2" borderId="106" xfId="0" applyFont="1" applyFill="1" applyBorder="1" applyAlignment="1">
      <alignment vertical="center"/>
    </xf>
    <xf numFmtId="193" fontId="8" fillId="2" borderId="106" xfId="0" applyNumberFormat="1" applyFont="1" applyFill="1" applyBorder="1" applyAlignment="1" applyProtection="1">
      <alignment vertical="center"/>
      <protection locked="0"/>
    </xf>
    <xf numFmtId="193" fontId="16" fillId="2" borderId="106" xfId="0" applyNumberFormat="1" applyFont="1" applyFill="1" applyBorder="1" applyAlignment="1" applyProtection="1">
      <alignment vertical="center"/>
      <protection locked="0"/>
    </xf>
    <xf numFmtId="193" fontId="16" fillId="2" borderId="121" xfId="0" applyNumberFormat="1" applyFont="1" applyFill="1" applyBorder="1" applyAlignment="1" applyProtection="1">
      <alignment vertical="center"/>
      <protection locked="0"/>
    </xf>
    <xf numFmtId="193" fontId="8" fillId="2" borderId="121" xfId="0" applyNumberFormat="1" applyFont="1" applyFill="1" applyBorder="1" applyAlignment="1" applyProtection="1">
      <alignment vertical="center"/>
      <protection locked="0"/>
    </xf>
    <xf numFmtId="0" fontId="14" fillId="0" borderId="123" xfId="0" applyFont="1" applyFill="1" applyBorder="1" applyAlignment="1">
      <alignment horizontal="center" vertical="center" wrapText="1"/>
    </xf>
    <xf numFmtId="14" fontId="4" fillId="0" borderId="0" xfId="0" applyNumberFormat="1" applyFont="1"/>
    <xf numFmtId="10" fontId="4" fillId="0" borderId="106" xfId="20961" applyNumberFormat="1" applyFont="1" applyFill="1" applyBorder="1" applyAlignment="1" applyProtection="1">
      <alignment horizontal="right" vertical="center" wrapText="1"/>
      <protection locked="0"/>
    </xf>
    <xf numFmtId="10" fontId="4" fillId="0" borderId="106" xfId="20961" applyNumberFormat="1" applyFont="1" applyBorder="1" applyAlignment="1" applyProtection="1">
      <alignment vertical="center" wrapText="1"/>
      <protection locked="0"/>
    </xf>
    <xf numFmtId="10" fontId="4" fillId="0" borderId="121" xfId="20961" applyNumberFormat="1" applyFont="1" applyBorder="1" applyAlignment="1" applyProtection="1">
      <alignment vertical="center" wrapText="1"/>
      <protection locked="0"/>
    </xf>
    <xf numFmtId="0" fontId="5" fillId="0" borderId="0" xfId="0" applyFont="1" applyAlignment="1">
      <alignment horizontal="center" wrapText="1"/>
    </xf>
    <xf numFmtId="0" fontId="4" fillId="3" borderId="58" xfId="0" applyFont="1" applyFill="1" applyBorder="1"/>
    <xf numFmtId="0" fontId="4" fillId="3" borderId="126" xfId="0" applyFont="1" applyFill="1" applyBorder="1" applyAlignment="1">
      <alignment wrapText="1"/>
    </xf>
    <xf numFmtId="0" fontId="4" fillId="3" borderId="127" xfId="0" applyFont="1" applyFill="1" applyBorder="1"/>
    <xf numFmtId="0" fontId="5" fillId="3" borderId="11" xfId="0" applyFont="1" applyFill="1" applyBorder="1" applyAlignment="1">
      <alignment horizontal="center" wrapText="1"/>
    </xf>
    <xf numFmtId="0" fontId="4" fillId="0" borderId="106" xfId="0" applyFont="1" applyFill="1" applyBorder="1" applyAlignment="1">
      <alignment horizontal="center"/>
    </xf>
    <xf numFmtId="0" fontId="4" fillId="0" borderId="106" xfId="0" applyFont="1" applyBorder="1" applyAlignment="1">
      <alignment horizontal="center"/>
    </xf>
    <xf numFmtId="0" fontId="4" fillId="3" borderId="70" xfId="0" applyFont="1" applyFill="1" applyBorder="1"/>
    <xf numFmtId="0" fontId="5"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9" xfId="0" applyFont="1" applyFill="1" applyBorder="1" applyAlignment="1">
      <alignment horizontal="center" vertical="center" wrapText="1"/>
    </xf>
    <xf numFmtId="0" fontId="4" fillId="0" borderId="123" xfId="0" applyFont="1" applyBorder="1"/>
    <xf numFmtId="0" fontId="4" fillId="0" borderId="106" xfId="0" applyFont="1" applyBorder="1" applyAlignment="1">
      <alignment wrapText="1"/>
    </xf>
    <xf numFmtId="164" fontId="4" fillId="0" borderId="106" xfId="7" applyNumberFormat="1" applyFont="1" applyBorder="1"/>
    <xf numFmtId="164" fontId="4" fillId="0" borderId="121" xfId="7" applyNumberFormat="1" applyFont="1" applyBorder="1"/>
    <xf numFmtId="0" fontId="13" fillId="0" borderId="106" xfId="0" applyFont="1" applyBorder="1" applyAlignment="1">
      <alignment horizontal="left" wrapText="1" indent="2"/>
    </xf>
    <xf numFmtId="169" fontId="27" fillId="37" borderId="106" xfId="20" applyBorder="1"/>
    <xf numFmtId="164" fontId="4" fillId="0" borderId="106" xfId="7" applyNumberFormat="1" applyFont="1" applyBorder="1" applyAlignment="1">
      <alignment vertical="center"/>
    </xf>
    <xf numFmtId="0" fontId="5" fillId="0" borderId="123" xfId="0" applyFont="1" applyBorder="1"/>
    <xf numFmtId="0" fontId="5" fillId="0" borderId="106" xfId="0" applyFont="1" applyBorder="1" applyAlignment="1">
      <alignment wrapText="1"/>
    </xf>
    <xf numFmtId="164" fontId="5" fillId="0" borderId="121" xfId="7" applyNumberFormat="1" applyFont="1" applyBorder="1"/>
    <xf numFmtId="0" fontId="3" fillId="3" borderId="70"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9" xfId="7" applyNumberFormat="1" applyFont="1" applyFill="1" applyBorder="1"/>
    <xf numFmtId="164" fontId="4" fillId="0" borderId="106" xfId="7" applyNumberFormat="1" applyFont="1" applyFill="1" applyBorder="1"/>
    <xf numFmtId="164" fontId="4" fillId="0" borderId="106" xfId="7" applyNumberFormat="1" applyFont="1" applyFill="1" applyBorder="1" applyAlignment="1">
      <alignment vertical="center"/>
    </xf>
    <xf numFmtId="0" fontId="13" fillId="0" borderId="106"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9" xfId="0" applyFont="1" applyFill="1" applyBorder="1"/>
    <xf numFmtId="0" fontId="5" fillId="0" borderId="25" xfId="0" applyFont="1" applyBorder="1"/>
    <xf numFmtId="0" fontId="5" fillId="0" borderId="26" xfId="0" applyFont="1" applyBorder="1" applyAlignment="1">
      <alignment wrapText="1"/>
    </xf>
    <xf numFmtId="169" fontId="27" fillId="37" borderId="124" xfId="20" applyBorder="1"/>
    <xf numFmtId="10" fontId="5" fillId="0" borderId="27" xfId="20961" applyNumberFormat="1" applyFont="1" applyBorder="1"/>
    <xf numFmtId="0" fontId="8" fillId="2" borderId="114" xfId="0" applyFont="1" applyFill="1" applyBorder="1" applyAlignment="1">
      <alignment horizontal="right" vertical="center"/>
    </xf>
    <xf numFmtId="0" fontId="8" fillId="2" borderId="101" xfId="0" applyFont="1" applyFill="1" applyBorder="1" applyAlignment="1">
      <alignment vertical="center"/>
    </xf>
    <xf numFmtId="193" fontId="8" fillId="2" borderId="101" xfId="0" applyNumberFormat="1" applyFont="1" applyFill="1" applyBorder="1" applyAlignment="1" applyProtection="1">
      <alignment vertical="center"/>
      <protection locked="0"/>
    </xf>
    <xf numFmtId="193" fontId="16" fillId="2" borderId="101" xfId="0" applyNumberFormat="1" applyFont="1" applyFill="1" applyBorder="1" applyAlignment="1" applyProtection="1">
      <alignment vertical="center"/>
      <protection locked="0"/>
    </xf>
    <xf numFmtId="193" fontId="16" fillId="2" borderId="115" xfId="0" applyNumberFormat="1" applyFont="1" applyFill="1" applyBorder="1" applyAlignment="1" applyProtection="1">
      <alignment vertical="center"/>
      <protection locked="0"/>
    </xf>
    <xf numFmtId="0" fontId="8" fillId="0" borderId="106" xfId="0" applyFont="1" applyFill="1" applyBorder="1" applyAlignment="1">
      <alignment horizontal="left" vertical="center" wrapText="1"/>
    </xf>
    <xf numFmtId="0" fontId="5" fillId="3" borderId="0" xfId="0" applyFont="1" applyFill="1" applyBorder="1" applyAlignment="1">
      <alignment horizontal="center"/>
    </xf>
    <xf numFmtId="0" fontId="107" fillId="0" borderId="93" xfId="0" applyFont="1" applyFill="1" applyBorder="1" applyAlignment="1">
      <alignment horizontal="left" vertical="center"/>
    </xf>
    <xf numFmtId="0" fontId="107" fillId="0" borderId="91" xfId="0" applyFont="1" applyFill="1" applyBorder="1" applyAlignment="1">
      <alignment vertical="center" wrapText="1"/>
    </xf>
    <xf numFmtId="0" fontId="107" fillId="0" borderId="91" xfId="0" applyFont="1" applyFill="1" applyBorder="1" applyAlignment="1">
      <alignment horizontal="left" vertical="center" wrapText="1"/>
    </xf>
    <xf numFmtId="0" fontId="117" fillId="0" borderId="0" xfId="11" applyFont="1" applyFill="1" applyBorder="1" applyProtection="1"/>
    <xf numFmtId="0" fontId="118" fillId="0" borderId="0" xfId="0" applyFont="1"/>
    <xf numFmtId="0" fontId="117" fillId="0" borderId="0" xfId="11" applyFont="1" applyFill="1" applyBorder="1" applyAlignment="1" applyProtection="1"/>
    <xf numFmtId="0" fontId="119" fillId="0" borderId="0" xfId="11" applyFont="1" applyFill="1" applyBorder="1" applyAlignment="1" applyProtection="1"/>
    <xf numFmtId="14" fontId="118" fillId="0" borderId="0" xfId="0" applyNumberFormat="1" applyFont="1"/>
    <xf numFmtId="0" fontId="121" fillId="0" borderId="106" xfId="0" applyFont="1" applyBorder="1" applyAlignment="1">
      <alignment horizontal="center" vertical="center" wrapText="1"/>
    </xf>
    <xf numFmtId="49" fontId="122" fillId="3" borderId="106" xfId="5" applyNumberFormat="1" applyFont="1" applyFill="1" applyBorder="1" applyAlignment="1" applyProtection="1">
      <alignment horizontal="right" vertical="center"/>
      <protection locked="0"/>
    </xf>
    <xf numFmtId="0" fontId="122" fillId="3" borderId="106" xfId="13" applyFont="1" applyFill="1" applyBorder="1" applyAlignment="1" applyProtection="1">
      <alignment horizontal="left" vertical="center" wrapText="1"/>
      <protection locked="0"/>
    </xf>
    <xf numFmtId="0" fontId="121" fillId="0" borderId="106" xfId="0" applyFont="1" applyBorder="1"/>
    <xf numFmtId="0" fontId="122" fillId="0" borderId="106" xfId="13" applyFont="1" applyFill="1" applyBorder="1" applyAlignment="1" applyProtection="1">
      <alignment horizontal="left" vertical="center" wrapText="1"/>
      <protection locked="0"/>
    </xf>
    <xf numFmtId="49" fontId="122" fillId="0" borderId="106" xfId="5" applyNumberFormat="1" applyFont="1" applyFill="1" applyBorder="1" applyAlignment="1" applyProtection="1">
      <alignment horizontal="right" vertical="center"/>
      <protection locked="0"/>
    </xf>
    <xf numFmtId="49" fontId="123" fillId="0" borderId="106" xfId="5" applyNumberFormat="1" applyFont="1" applyFill="1" applyBorder="1" applyAlignment="1" applyProtection="1">
      <alignment horizontal="right" vertical="center"/>
      <protection locked="0"/>
    </xf>
    <xf numFmtId="0" fontId="118" fillId="0" borderId="0" xfId="0" applyFont="1" applyAlignment="1">
      <alignment wrapText="1"/>
    </xf>
    <xf numFmtId="0" fontId="118" fillId="0" borderId="106" xfId="0" applyFont="1" applyBorder="1" applyAlignment="1">
      <alignment horizontal="center" vertical="center"/>
    </xf>
    <xf numFmtId="0" fontId="118" fillId="0" borderId="106" xfId="0" applyFont="1" applyBorder="1" applyAlignment="1">
      <alignment horizontal="center" vertical="center" wrapText="1"/>
    </xf>
    <xf numFmtId="49" fontId="122" fillId="3" borderId="106" xfId="5" applyNumberFormat="1" applyFont="1" applyFill="1" applyBorder="1" applyAlignment="1" applyProtection="1">
      <alignment horizontal="right" vertical="center" wrapText="1"/>
      <protection locked="0"/>
    </xf>
    <xf numFmtId="0" fontId="118" fillId="0" borderId="106" xfId="0" applyFont="1" applyBorder="1"/>
    <xf numFmtId="0" fontId="118" fillId="0" borderId="106" xfId="0" applyFont="1" applyFill="1" applyBorder="1"/>
    <xf numFmtId="49" fontId="122" fillId="0" borderId="106" xfId="5" applyNumberFormat="1" applyFont="1" applyFill="1" applyBorder="1" applyAlignment="1" applyProtection="1">
      <alignment horizontal="right" vertical="center" wrapText="1"/>
      <protection locked="0"/>
    </xf>
    <xf numFmtId="49" fontId="123" fillId="0" borderId="106" xfId="5" applyNumberFormat="1" applyFont="1" applyFill="1" applyBorder="1" applyAlignment="1" applyProtection="1">
      <alignment horizontal="right" vertical="center" wrapText="1"/>
      <protection locked="0"/>
    </xf>
    <xf numFmtId="0" fontId="121" fillId="0" borderId="0" xfId="0" applyFont="1"/>
    <xf numFmtId="0" fontId="118" fillId="0" borderId="106" xfId="0" applyFont="1" applyBorder="1" applyAlignment="1">
      <alignment wrapText="1"/>
    </xf>
    <xf numFmtId="0" fontId="118" fillId="0" borderId="106" xfId="0" applyFont="1" applyBorder="1" applyAlignment="1">
      <alignment horizontal="left" indent="8"/>
    </xf>
    <xf numFmtId="0" fontId="118" fillId="0" borderId="0" xfId="0" applyFont="1" applyFill="1"/>
    <xf numFmtId="0" fontId="117" fillId="0" borderId="106" xfId="0" applyNumberFormat="1" applyFont="1" applyFill="1" applyBorder="1" applyAlignment="1">
      <alignment horizontal="left" vertical="center" wrapText="1"/>
    </xf>
    <xf numFmtId="0" fontId="118" fillId="0" borderId="0" xfId="0" applyFont="1" applyBorder="1"/>
    <xf numFmtId="0" fontId="121" fillId="0" borderId="106" xfId="0" applyFont="1" applyFill="1" applyBorder="1"/>
    <xf numFmtId="0" fontId="118" fillId="0" borderId="0" xfId="0" applyFont="1" applyBorder="1" applyAlignment="1">
      <alignment horizontal="left"/>
    </xf>
    <xf numFmtId="0" fontId="121" fillId="0" borderId="0" xfId="0" applyFont="1" applyBorder="1"/>
    <xf numFmtId="0" fontId="118" fillId="0" borderId="0" xfId="0" applyFont="1" applyFill="1" applyBorder="1"/>
    <xf numFmtId="0" fontId="121" fillId="0" borderId="106" xfId="0" applyFont="1" applyFill="1" applyBorder="1" applyAlignment="1">
      <alignment horizontal="center" vertical="center" wrapText="1"/>
    </xf>
    <xf numFmtId="0" fontId="120" fillId="0" borderId="106" xfId="0" applyFont="1" applyFill="1" applyBorder="1" applyAlignment="1">
      <alignment horizontal="left" indent="1"/>
    </xf>
    <xf numFmtId="0" fontId="120" fillId="0" borderId="106" xfId="0" applyFont="1" applyFill="1" applyBorder="1" applyAlignment="1">
      <alignment horizontal="left" wrapText="1" indent="1"/>
    </xf>
    <xf numFmtId="0" fontId="117" fillId="0" borderId="106" xfId="0" applyFont="1" applyFill="1" applyBorder="1" applyAlignment="1">
      <alignment horizontal="left" indent="1"/>
    </xf>
    <xf numFmtId="0" fontId="117" fillId="0" borderId="106" xfId="0" applyNumberFormat="1" applyFont="1" applyFill="1" applyBorder="1" applyAlignment="1">
      <alignment horizontal="left" indent="1"/>
    </xf>
    <xf numFmtId="0" fontId="117" fillId="0" borderId="106" xfId="0" applyFont="1" applyFill="1" applyBorder="1" applyAlignment="1">
      <alignment horizontal="left" wrapText="1" indent="2"/>
    </xf>
    <xf numFmtId="0" fontId="120" fillId="0" borderId="106" xfId="0" applyFont="1" applyFill="1" applyBorder="1" applyAlignment="1">
      <alignment horizontal="left" vertical="center" indent="1"/>
    </xf>
    <xf numFmtId="0" fontId="118" fillId="81" borderId="106" xfId="0" applyFont="1" applyFill="1" applyBorder="1"/>
    <xf numFmtId="0" fontId="118" fillId="0" borderId="106" xfId="0" applyFont="1" applyFill="1" applyBorder="1" applyAlignment="1">
      <alignment horizontal="left" wrapText="1"/>
    </xf>
    <xf numFmtId="0" fontId="118" fillId="0" borderId="106" xfId="0" applyFont="1" applyFill="1" applyBorder="1" applyAlignment="1">
      <alignment horizontal="left" wrapText="1" indent="2"/>
    </xf>
    <xf numFmtId="0" fontId="121" fillId="0" borderId="7" xfId="0" applyFont="1" applyBorder="1"/>
    <xf numFmtId="0" fontId="121" fillId="81" borderId="106" xfId="0" applyFont="1" applyFill="1" applyBorder="1"/>
    <xf numFmtId="0" fontId="118" fillId="0" borderId="0" xfId="0" applyFont="1" applyBorder="1" applyAlignment="1">
      <alignment horizontal="center" vertical="center"/>
    </xf>
    <xf numFmtId="0" fontId="118" fillId="0" borderId="0" xfId="0" applyFont="1" applyFill="1" applyBorder="1" applyAlignment="1">
      <alignment horizontal="center" vertical="center" wrapText="1"/>
    </xf>
    <xf numFmtId="0" fontId="118" fillId="0" borderId="0" xfId="0" applyFont="1" applyBorder="1" applyAlignment="1">
      <alignment horizontal="center" vertical="center" wrapText="1"/>
    </xf>
    <xf numFmtId="0" fontId="118" fillId="0" borderId="7" xfId="0" applyFont="1" applyBorder="1" applyAlignment="1">
      <alignment wrapText="1"/>
    </xf>
    <xf numFmtId="0" fontId="118" fillId="0" borderId="7" xfId="0" applyFont="1" applyBorder="1" applyAlignment="1">
      <alignment horizontal="center" vertical="center" wrapText="1"/>
    </xf>
    <xf numFmtId="49" fontId="118" fillId="0" borderId="106" xfId="0" applyNumberFormat="1" applyFont="1" applyBorder="1" applyAlignment="1">
      <alignment horizontal="center" vertical="center" wrapText="1"/>
    </xf>
    <xf numFmtId="0" fontId="118" fillId="0" borderId="106" xfId="0" applyFont="1" applyBorder="1" applyAlignment="1">
      <alignment horizontal="center"/>
    </xf>
    <xf numFmtId="0" fontId="118" fillId="0" borderId="106" xfId="0" applyFont="1" applyBorder="1" applyAlignment="1">
      <alignment horizontal="left" indent="1"/>
    </xf>
    <xf numFmtId="0" fontId="118" fillId="0" borderId="7" xfId="0" applyFont="1" applyBorder="1"/>
    <xf numFmtId="0" fontId="118" fillId="0" borderId="106" xfId="0" applyFont="1" applyBorder="1" applyAlignment="1">
      <alignment horizontal="left" indent="2"/>
    </xf>
    <xf numFmtId="49" fontId="118" fillId="0" borderId="106" xfId="0" applyNumberFormat="1" applyFont="1" applyBorder="1" applyAlignment="1">
      <alignment horizontal="left" indent="3"/>
    </xf>
    <xf numFmtId="49" fontId="118" fillId="0" borderId="106" xfId="0" applyNumberFormat="1" applyFont="1" applyFill="1" applyBorder="1" applyAlignment="1">
      <alignment horizontal="left" indent="3"/>
    </xf>
    <xf numFmtId="49" fontId="118" fillId="0" borderId="106" xfId="0" applyNumberFormat="1" applyFont="1" applyBorder="1" applyAlignment="1">
      <alignment horizontal="left" indent="1"/>
    </xf>
    <xf numFmtId="49" fontId="118" fillId="0" borderId="106" xfId="0" applyNumberFormat="1" applyFont="1" applyFill="1" applyBorder="1" applyAlignment="1">
      <alignment horizontal="left" indent="1"/>
    </xf>
    <xf numFmtId="0" fontId="118" fillId="0" borderId="106" xfId="0" applyNumberFormat="1" applyFont="1" applyBorder="1" applyAlignment="1">
      <alignment horizontal="left" indent="1"/>
    </xf>
    <xf numFmtId="49" fontId="118" fillId="0" borderId="106" xfId="0" applyNumberFormat="1" applyFont="1" applyBorder="1" applyAlignment="1">
      <alignment horizontal="left" wrapText="1" indent="2"/>
    </xf>
    <xf numFmtId="49" fontId="118" fillId="0" borderId="106" xfId="0" applyNumberFormat="1" applyFont="1" applyFill="1" applyBorder="1" applyAlignment="1">
      <alignment horizontal="left" vertical="top" wrapText="1" indent="2"/>
    </xf>
    <xf numFmtId="49" fontId="118" fillId="0" borderId="106" xfId="0" applyNumberFormat="1" applyFont="1" applyFill="1" applyBorder="1" applyAlignment="1">
      <alignment horizontal="left" wrapText="1" indent="3"/>
    </xf>
    <xf numFmtId="49" fontId="118" fillId="0" borderId="106" xfId="0" applyNumberFormat="1" applyFont="1" applyFill="1" applyBorder="1" applyAlignment="1">
      <alignment horizontal="left" wrapText="1" indent="2"/>
    </xf>
    <xf numFmtId="0" fontId="118" fillId="0" borderId="106" xfId="0" applyNumberFormat="1" applyFont="1" applyFill="1" applyBorder="1" applyAlignment="1">
      <alignment horizontal="left" wrapText="1" indent="1"/>
    </xf>
    <xf numFmtId="0" fontId="120" fillId="0" borderId="137" xfId="0" applyNumberFormat="1" applyFont="1" applyFill="1" applyBorder="1" applyAlignment="1">
      <alignment horizontal="left" vertical="center" wrapText="1"/>
    </xf>
    <xf numFmtId="0" fontId="118" fillId="0" borderId="101" xfId="0" applyFont="1" applyFill="1" applyBorder="1" applyAlignment="1">
      <alignment horizontal="center" vertical="center" wrapText="1"/>
    </xf>
    <xf numFmtId="0" fontId="118" fillId="0" borderId="7" xfId="0" applyFont="1" applyFill="1" applyBorder="1" applyAlignment="1">
      <alignment horizontal="center" vertical="center" wrapText="1"/>
    </xf>
    <xf numFmtId="0" fontId="120" fillId="0" borderId="106" xfId="0" applyNumberFormat="1" applyFont="1" applyFill="1" applyBorder="1" applyAlignment="1">
      <alignment horizontal="left" vertical="center" wrapText="1"/>
    </xf>
    <xf numFmtId="0" fontId="118" fillId="0" borderId="0" xfId="0" applyFont="1" applyAlignment="1">
      <alignment horizontal="center" vertical="center"/>
    </xf>
    <xf numFmtId="0" fontId="126" fillId="0" borderId="0" xfId="0" applyFont="1"/>
    <xf numFmtId="0" fontId="126" fillId="0" borderId="0" xfId="0" applyFont="1" applyAlignment="1">
      <alignment horizontal="center" vertical="center"/>
    </xf>
    <xf numFmtId="0" fontId="118" fillId="0" borderId="106" xfId="0" applyFont="1" applyFill="1" applyBorder="1" applyAlignment="1">
      <alignment horizontal="left" indent="1"/>
    </xf>
    <xf numFmtId="49" fontId="107" fillId="0" borderId="106" xfId="0" applyNumberFormat="1" applyFont="1" applyFill="1" applyBorder="1" applyAlignment="1">
      <alignment horizontal="right" vertical="center"/>
    </xf>
    <xf numFmtId="0" fontId="107" fillId="3" borderId="106" xfId="5" applyNumberFormat="1" applyFont="1" applyFill="1" applyBorder="1" applyAlignment="1" applyProtection="1">
      <alignment horizontal="right" vertical="center"/>
      <protection locked="0"/>
    </xf>
    <xf numFmtId="0" fontId="107" fillId="0" borderId="106" xfId="0" applyNumberFormat="1" applyFont="1" applyFill="1" applyBorder="1" applyAlignment="1">
      <alignment vertical="center" wrapText="1"/>
    </xf>
    <xf numFmtId="0" fontId="127" fillId="0" borderId="106" xfId="0" applyNumberFormat="1" applyFont="1" applyFill="1" applyBorder="1" applyAlignment="1">
      <alignment horizontal="left" vertical="center" wrapText="1"/>
    </xf>
    <xf numFmtId="0" fontId="107" fillId="0" borderId="106" xfId="0" applyNumberFormat="1" applyFont="1" applyFill="1" applyBorder="1" applyAlignment="1">
      <alignment vertical="center"/>
    </xf>
    <xf numFmtId="0" fontId="127" fillId="0" borderId="106" xfId="0" applyNumberFormat="1" applyFont="1" applyFill="1" applyBorder="1" applyAlignment="1">
      <alignment vertical="center" wrapText="1"/>
    </xf>
    <xf numFmtId="2" fontId="107" fillId="3" borderId="106" xfId="5" applyNumberFormat="1" applyFont="1" applyFill="1" applyBorder="1" applyAlignment="1" applyProtection="1">
      <alignment horizontal="right" vertical="center"/>
      <protection locked="0"/>
    </xf>
    <xf numFmtId="0" fontId="107" fillId="0" borderId="106" xfId="0" applyNumberFormat="1" applyFont="1" applyFill="1" applyBorder="1" applyAlignment="1">
      <alignment horizontal="left" vertical="center" wrapText="1"/>
    </xf>
    <xf numFmtId="0" fontId="107" fillId="0" borderId="106" xfId="0" applyNumberFormat="1" applyFont="1" applyFill="1" applyBorder="1" applyAlignment="1">
      <alignment horizontal="right" vertical="center"/>
    </xf>
    <xf numFmtId="0" fontId="128" fillId="0" borderId="0" xfId="0" applyFont="1" applyFill="1" applyBorder="1" applyAlignment="1"/>
    <xf numFmtId="0" fontId="107" fillId="0" borderId="106" xfId="12672" applyFont="1" applyFill="1" applyBorder="1" applyAlignment="1">
      <alignment horizontal="left" vertical="center" wrapText="1"/>
    </xf>
    <xf numFmtId="0" fontId="107" fillId="0" borderId="101" xfId="0" applyNumberFormat="1" applyFont="1" applyFill="1" applyBorder="1" applyAlignment="1">
      <alignment horizontal="left" vertical="top" wrapText="1"/>
    </xf>
    <xf numFmtId="0" fontId="129" fillId="0" borderId="106" xfId="0" applyFont="1" applyBorder="1"/>
    <xf numFmtId="0" fontId="127" fillId="0" borderId="106" xfId="0" applyFont="1" applyBorder="1" applyAlignment="1">
      <alignment horizontal="left" vertical="top" wrapText="1"/>
    </xf>
    <xf numFmtId="0" fontId="127" fillId="0" borderId="106" xfId="0" applyFont="1" applyBorder="1"/>
    <xf numFmtId="0" fontId="127" fillId="0" borderId="106" xfId="0" applyFont="1" applyBorder="1" applyAlignment="1">
      <alignment horizontal="left" wrapText="1" indent="2"/>
    </xf>
    <xf numFmtId="0" fontId="107" fillId="0" borderId="106" xfId="12672" applyFont="1" applyFill="1" applyBorder="1" applyAlignment="1">
      <alignment horizontal="left" vertical="center" wrapText="1" indent="2"/>
    </xf>
    <xf numFmtId="0" fontId="127" fillId="0" borderId="106" xfId="0" applyFont="1" applyBorder="1" applyAlignment="1">
      <alignment horizontal="left" vertical="top" wrapText="1" indent="2"/>
    </xf>
    <xf numFmtId="0" fontId="129" fillId="0" borderId="7" xfId="0" applyFont="1" applyBorder="1"/>
    <xf numFmtId="0" fontId="127" fillId="0" borderId="106" xfId="0" applyFont="1" applyFill="1" applyBorder="1" applyAlignment="1">
      <alignment horizontal="left" wrapText="1" indent="2"/>
    </xf>
    <xf numFmtId="0" fontId="127" fillId="0" borderId="106" xfId="0" applyFont="1" applyBorder="1" applyAlignment="1">
      <alignment horizontal="left" indent="1"/>
    </xf>
    <xf numFmtId="0" fontId="127" fillId="0" borderId="106" xfId="0" applyFont="1" applyBorder="1" applyAlignment="1">
      <alignment horizontal="left" indent="2"/>
    </xf>
    <xf numFmtId="49" fontId="127" fillId="0" borderId="106" xfId="0" applyNumberFormat="1" applyFont="1" applyFill="1" applyBorder="1" applyAlignment="1">
      <alignment horizontal="left" indent="3"/>
    </xf>
    <xf numFmtId="49" fontId="127" fillId="0" borderId="106" xfId="0" applyNumberFormat="1" applyFont="1" applyFill="1" applyBorder="1" applyAlignment="1">
      <alignment horizontal="left" vertical="center" indent="1"/>
    </xf>
    <xf numFmtId="0" fontId="107" fillId="0" borderId="106" xfId="0" applyFont="1" applyFill="1" applyBorder="1" applyAlignment="1">
      <alignment vertical="center" wrapText="1"/>
    </xf>
    <xf numFmtId="49" fontId="127" fillId="0" borderId="106" xfId="0" applyNumberFormat="1" applyFont="1" applyFill="1" applyBorder="1" applyAlignment="1">
      <alignment horizontal="left" vertical="top" wrapText="1" indent="2"/>
    </xf>
    <xf numFmtId="49" fontId="127" fillId="0" borderId="106" xfId="0" applyNumberFormat="1" applyFont="1" applyFill="1" applyBorder="1" applyAlignment="1">
      <alignment horizontal="left" vertical="top" wrapText="1"/>
    </xf>
    <xf numFmtId="49" fontId="127" fillId="0" borderId="106" xfId="0" applyNumberFormat="1" applyFont="1" applyFill="1" applyBorder="1" applyAlignment="1">
      <alignment horizontal="left" wrapText="1" indent="3"/>
    </xf>
    <xf numFmtId="49" fontId="127" fillId="0" borderId="106" xfId="0" applyNumberFormat="1" applyFont="1" applyFill="1" applyBorder="1" applyAlignment="1">
      <alignment horizontal="left" wrapText="1" indent="2"/>
    </xf>
    <xf numFmtId="49" fontId="127" fillId="0" borderId="106" xfId="0" applyNumberFormat="1" applyFont="1" applyFill="1" applyBorder="1" applyAlignment="1">
      <alignment vertical="top" wrapText="1"/>
    </xf>
    <xf numFmtId="0" fontId="10" fillId="0" borderId="106" xfId="17" applyFill="1" applyBorder="1" applyAlignment="1" applyProtection="1">
      <alignment wrapText="1"/>
    </xf>
    <xf numFmtId="49" fontId="127" fillId="0" borderId="106" xfId="0" applyNumberFormat="1" applyFont="1" applyFill="1" applyBorder="1" applyAlignment="1">
      <alignment horizontal="left" vertical="center" wrapText="1" indent="3"/>
    </xf>
    <xf numFmtId="49" fontId="118" fillId="0" borderId="106" xfId="0" applyNumberFormat="1" applyFont="1" applyFill="1" applyBorder="1" applyAlignment="1">
      <alignment horizontal="left" wrapText="1" indent="1"/>
    </xf>
    <xf numFmtId="0" fontId="127" fillId="0" borderId="106" xfId="0" applyFont="1" applyBorder="1" applyAlignment="1">
      <alignment horizontal="left" vertical="center" wrapText="1" indent="2"/>
    </xf>
    <xf numFmtId="0" fontId="107" fillId="0" borderId="106" xfId="0" applyFont="1" applyFill="1" applyBorder="1" applyAlignment="1">
      <alignment horizontal="left" vertical="center" wrapText="1"/>
    </xf>
    <xf numFmtId="0" fontId="118" fillId="0" borderId="0" xfId="0" applyFont="1" applyBorder="1" applyAlignment="1">
      <alignment horizontal="left" indent="1"/>
    </xf>
    <xf numFmtId="0" fontId="118" fillId="0" borderId="0" xfId="0" applyFont="1" applyBorder="1" applyAlignment="1">
      <alignment horizontal="left" indent="2"/>
    </xf>
    <xf numFmtId="49" fontId="118" fillId="0" borderId="0" xfId="0" applyNumberFormat="1" applyFont="1" applyBorder="1" applyAlignment="1">
      <alignment horizontal="left" indent="3"/>
    </xf>
    <xf numFmtId="49" fontId="118" fillId="0" borderId="0" xfId="0" applyNumberFormat="1" applyFont="1" applyBorder="1" applyAlignment="1">
      <alignment horizontal="left" indent="1"/>
    </xf>
    <xf numFmtId="49" fontId="118" fillId="0" borderId="0" xfId="0" applyNumberFormat="1" applyFont="1" applyBorder="1" applyAlignment="1">
      <alignment horizontal="left" wrapText="1" indent="2"/>
    </xf>
    <xf numFmtId="49" fontId="118" fillId="0" borderId="0" xfId="0" applyNumberFormat="1" applyFont="1" applyFill="1" applyBorder="1" applyAlignment="1">
      <alignment horizontal="left" wrapText="1" indent="3"/>
    </xf>
    <xf numFmtId="0" fontId="118" fillId="0" borderId="0" xfId="0" applyNumberFormat="1" applyFont="1" applyFill="1" applyBorder="1" applyAlignment="1">
      <alignment horizontal="left" wrapText="1" indent="1"/>
    </xf>
    <xf numFmtId="49" fontId="106" fillId="0" borderId="106" xfId="0" applyNumberFormat="1" applyFont="1" applyFill="1" applyBorder="1" applyAlignment="1">
      <alignment horizontal="right" vertical="center"/>
    </xf>
    <xf numFmtId="0" fontId="107" fillId="0" borderId="106" xfId="0" applyFont="1" applyFill="1" applyBorder="1" applyAlignment="1">
      <alignment horizontal="left" vertical="center" wrapText="1"/>
    </xf>
    <xf numFmtId="0" fontId="121" fillId="0" borderId="106" xfId="0" applyFont="1" applyFill="1" applyBorder="1" applyAlignment="1">
      <alignment horizontal="center" vertical="center" wrapText="1"/>
    </xf>
    <xf numFmtId="0" fontId="118" fillId="0" borderId="0" xfId="0" applyFont="1" applyFill="1" applyBorder="1" applyAlignment="1">
      <alignment horizontal="center" vertical="center" wrapText="1"/>
    </xf>
    <xf numFmtId="0" fontId="107" fillId="0" borderId="105" xfId="0" applyNumberFormat="1" applyFont="1" applyFill="1" applyBorder="1" applyAlignment="1">
      <alignment horizontal="left" vertical="center" wrapText="1"/>
    </xf>
    <xf numFmtId="0" fontId="118" fillId="0" borderId="0" xfId="0" applyFont="1" applyFill="1" applyAlignment="1">
      <alignment horizontal="left" vertical="top" wrapText="1"/>
    </xf>
    <xf numFmtId="0" fontId="124" fillId="0" borderId="106" xfId="13" applyFont="1" applyFill="1" applyBorder="1" applyAlignment="1" applyProtection="1">
      <alignment horizontal="left" vertical="center" wrapText="1"/>
      <protection locked="0"/>
    </xf>
    <xf numFmtId="0" fontId="118" fillId="0" borderId="106" xfId="0" applyFont="1" applyFill="1" applyBorder="1" applyAlignment="1">
      <alignment horizontal="center" vertical="center" wrapText="1"/>
    </xf>
    <xf numFmtId="0" fontId="118" fillId="0" borderId="0" xfId="0" applyFont="1" applyFill="1" applyBorder="1" applyAlignment="1">
      <alignment horizontal="center" vertical="center"/>
    </xf>
    <xf numFmtId="0" fontId="118" fillId="0" borderId="7" xfId="0" applyFont="1" applyFill="1" applyBorder="1"/>
    <xf numFmtId="49" fontId="118" fillId="0" borderId="106" xfId="0" applyNumberFormat="1" applyFont="1" applyFill="1" applyBorder="1" applyAlignment="1">
      <alignment horizontal="center" vertical="center" wrapText="1"/>
    </xf>
    <xf numFmtId="0" fontId="107" fillId="0" borderId="106" xfId="0" applyFont="1" applyFill="1" applyBorder="1" applyAlignment="1">
      <alignment horizontal="left" vertical="center" wrapText="1"/>
    </xf>
    <xf numFmtId="0" fontId="24" fillId="0" borderId="123" xfId="0" applyFont="1" applyBorder="1" applyAlignment="1">
      <alignment horizontal="center"/>
    </xf>
    <xf numFmtId="10" fontId="8" fillId="2" borderId="106" xfId="20961" applyNumberFormat="1" applyFont="1" applyFill="1" applyBorder="1" applyAlignment="1" applyProtection="1">
      <alignment vertical="center"/>
      <protection locked="0"/>
    </xf>
    <xf numFmtId="10" fontId="16" fillId="2" borderId="106" xfId="20961" applyNumberFormat="1" applyFont="1" applyFill="1" applyBorder="1" applyAlignment="1" applyProtection="1">
      <alignment vertical="center"/>
      <protection locked="0"/>
    </xf>
    <xf numFmtId="10" fontId="16" fillId="2" borderId="121" xfId="20961" applyNumberFormat="1" applyFont="1" applyFill="1" applyBorder="1" applyAlignment="1" applyProtection="1">
      <alignment vertical="center"/>
      <protection locked="0"/>
    </xf>
    <xf numFmtId="10" fontId="27" fillId="37" borderId="0" xfId="20961" applyNumberFormat="1" applyFont="1" applyFill="1" applyBorder="1"/>
    <xf numFmtId="10" fontId="27" fillId="37" borderId="99" xfId="20961" applyNumberFormat="1" applyFont="1" applyFill="1" applyBorder="1"/>
    <xf numFmtId="10" fontId="8" fillId="2" borderId="121" xfId="20961" applyNumberFormat="1" applyFont="1" applyFill="1" applyBorder="1" applyAlignment="1" applyProtection="1">
      <alignment vertical="center"/>
      <protection locked="0"/>
    </xf>
    <xf numFmtId="194" fontId="8" fillId="2" borderId="26" xfId="0" applyNumberFormat="1" applyFont="1" applyFill="1" applyBorder="1" applyAlignment="1" applyProtection="1">
      <alignment vertical="center"/>
      <protection locked="0"/>
    </xf>
    <xf numFmtId="194" fontId="16" fillId="2" borderId="26" xfId="0" applyNumberFormat="1" applyFont="1" applyFill="1" applyBorder="1" applyAlignment="1" applyProtection="1">
      <alignment vertical="center"/>
      <protection locked="0"/>
    </xf>
    <xf numFmtId="194" fontId="16" fillId="2" borderId="27" xfId="0" applyNumberFormat="1" applyFont="1" applyFill="1" applyBorder="1" applyAlignment="1" applyProtection="1">
      <alignment vertical="center"/>
      <protection locked="0"/>
    </xf>
    <xf numFmtId="193" fontId="8" fillId="0" borderId="106" xfId="7" applyNumberFormat="1" applyFont="1" applyFill="1" applyBorder="1" applyAlignment="1" applyProtection="1">
      <alignment horizontal="right"/>
    </xf>
    <xf numFmtId="193" fontId="8" fillId="0" borderId="105" xfId="0" applyNumberFormat="1" applyFont="1" applyFill="1" applyBorder="1" applyAlignment="1" applyProtection="1">
      <alignment horizontal="right"/>
    </xf>
    <xf numFmtId="193" fontId="8" fillId="0" borderId="106" xfId="0" applyNumberFormat="1" applyFont="1" applyFill="1" applyBorder="1" applyAlignment="1" applyProtection="1">
      <alignment horizontal="right"/>
    </xf>
    <xf numFmtId="0" fontId="103" fillId="0" borderId="106" xfId="0" applyFont="1" applyBorder="1"/>
    <xf numFmtId="164" fontId="8" fillId="0" borderId="106" xfId="7" applyNumberFormat="1" applyFont="1" applyFill="1" applyBorder="1" applyAlignment="1" applyProtection="1">
      <alignment horizontal="right"/>
    </xf>
    <xf numFmtId="164" fontId="8" fillId="36" borderId="3" xfId="7" applyNumberFormat="1" applyFont="1" applyFill="1" applyBorder="1" applyAlignment="1" applyProtection="1">
      <alignment horizontal="right"/>
    </xf>
    <xf numFmtId="164" fontId="8" fillId="0" borderId="105" xfId="7" applyNumberFormat="1" applyFont="1" applyFill="1" applyBorder="1" applyAlignment="1" applyProtection="1">
      <alignment horizontal="right"/>
    </xf>
    <xf numFmtId="164" fontId="8" fillId="36" borderId="23" xfId="7" applyNumberFormat="1" applyFont="1" applyFill="1" applyBorder="1" applyAlignment="1" applyProtection="1">
      <alignment horizontal="right"/>
    </xf>
    <xf numFmtId="164" fontId="8" fillId="0" borderId="3" xfId="7" applyNumberFormat="1" applyFont="1" applyFill="1" applyBorder="1" applyAlignment="1" applyProtection="1">
      <alignment horizontal="right"/>
    </xf>
    <xf numFmtId="164" fontId="8" fillId="36" borderId="26" xfId="7" applyNumberFormat="1" applyFont="1" applyFill="1" applyBorder="1" applyAlignment="1" applyProtection="1">
      <alignment horizontal="right"/>
    </xf>
    <xf numFmtId="164" fontId="8" fillId="36" borderId="27" xfId="7" applyNumberFormat="1" applyFont="1" applyFill="1" applyBorder="1" applyAlignment="1" applyProtection="1">
      <alignment horizontal="right"/>
    </xf>
    <xf numFmtId="164" fontId="19" fillId="0" borderId="3" xfId="7" applyNumberFormat="1" applyFont="1" applyFill="1" applyBorder="1" applyAlignment="1" applyProtection="1">
      <alignment horizontal="right"/>
      <protection locked="0"/>
    </xf>
    <xf numFmtId="164" fontId="19" fillId="36" borderId="3" xfId="7" applyNumberFormat="1" applyFont="1" applyFill="1" applyBorder="1" applyAlignment="1">
      <alignment horizontal="right"/>
    </xf>
    <xf numFmtId="164" fontId="20" fillId="0" borderId="3" xfId="7" applyNumberFormat="1" applyFont="1" applyFill="1" applyBorder="1" applyAlignment="1">
      <alignment horizontal="center"/>
    </xf>
    <xf numFmtId="164" fontId="19" fillId="36" borderId="3" xfId="7" applyNumberFormat="1" applyFont="1" applyFill="1" applyBorder="1" applyAlignment="1" applyProtection="1">
      <alignment horizontal="right"/>
    </xf>
    <xf numFmtId="164" fontId="19" fillId="0" borderId="3" xfId="7" applyNumberFormat="1" applyFont="1" applyFill="1" applyBorder="1" applyAlignment="1" applyProtection="1">
      <alignment horizontal="left" indent="1"/>
      <protection locked="0"/>
    </xf>
    <xf numFmtId="164" fontId="19" fillId="0" borderId="3" xfId="7" applyNumberFormat="1" applyFont="1" applyFill="1" applyBorder="1" applyAlignment="1" applyProtection="1">
      <alignment horizontal="right" vertical="center"/>
      <protection locked="0"/>
    </xf>
    <xf numFmtId="164" fontId="19" fillId="36" borderId="26" xfId="7" applyNumberFormat="1" applyFont="1" applyFill="1" applyBorder="1" applyAlignment="1">
      <alignment horizontal="right"/>
    </xf>
    <xf numFmtId="0" fontId="8" fillId="0" borderId="106" xfId="0" applyFont="1" applyFill="1" applyBorder="1" applyAlignment="1" applyProtection="1">
      <alignment horizontal="center" vertical="center" wrapText="1"/>
    </xf>
    <xf numFmtId="0" fontId="8" fillId="0" borderId="121" xfId="0" applyFont="1" applyFill="1" applyBorder="1" applyAlignment="1" applyProtection="1">
      <alignment horizontal="center" vertical="center" wrapText="1"/>
    </xf>
    <xf numFmtId="193" fontId="8" fillId="36" borderId="106" xfId="7" applyNumberFormat="1" applyFont="1" applyFill="1" applyBorder="1" applyAlignment="1" applyProtection="1">
      <alignment horizontal="right"/>
    </xf>
    <xf numFmtId="193" fontId="8" fillId="36" borderId="121" xfId="0" applyNumberFormat="1" applyFont="1" applyFill="1" applyBorder="1" applyAlignment="1" applyProtection="1">
      <alignment horizontal="right"/>
    </xf>
    <xf numFmtId="164" fontId="8" fillId="36" borderId="106" xfId="7" applyNumberFormat="1" applyFont="1" applyFill="1" applyBorder="1" applyAlignment="1" applyProtection="1">
      <alignment horizontal="right"/>
    </xf>
    <xf numFmtId="164" fontId="8" fillId="36" borderId="121" xfId="7" applyNumberFormat="1" applyFont="1" applyFill="1" applyBorder="1" applyAlignment="1" applyProtection="1">
      <alignment horizontal="right"/>
    </xf>
    <xf numFmtId="164" fontId="8" fillId="0" borderId="106" xfId="7" applyNumberFormat="1" applyFont="1" applyFill="1" applyBorder="1" applyAlignment="1" applyProtection="1">
      <alignment horizontal="right"/>
      <protection locked="0"/>
    </xf>
    <xf numFmtId="164" fontId="8" fillId="0" borderId="105" xfId="7" applyNumberFormat="1" applyFont="1" applyFill="1" applyBorder="1" applyAlignment="1" applyProtection="1">
      <alignment horizontal="right"/>
      <protection locked="0"/>
    </xf>
    <xf numFmtId="164" fontId="8" fillId="0" borderId="121" xfId="7" applyNumberFormat="1" applyFont="1" applyFill="1" applyBorder="1" applyAlignment="1" applyProtection="1">
      <alignment horizontal="right"/>
    </xf>
    <xf numFmtId="193" fontId="0" fillId="0" borderId="0" xfId="0" applyNumberFormat="1"/>
    <xf numFmtId="193" fontId="0" fillId="0" borderId="0" xfId="0" applyNumberFormat="1" applyFill="1"/>
    <xf numFmtId="164" fontId="0" fillId="0" borderId="0" xfId="7" applyNumberFormat="1" applyFont="1"/>
    <xf numFmtId="164" fontId="8" fillId="0" borderId="0" xfId="7" applyNumberFormat="1" applyFont="1" applyFill="1" applyBorder="1" applyAlignment="1">
      <alignment horizontal="center"/>
    </xf>
    <xf numFmtId="164" fontId="8" fillId="0" borderId="0" xfId="7" applyNumberFormat="1" applyFont="1" applyFill="1" applyAlignment="1">
      <alignment horizontal="center"/>
    </xf>
    <xf numFmtId="164" fontId="17" fillId="0" borderId="0" xfId="7" applyNumberFormat="1" applyFont="1" applyFill="1" applyAlignment="1">
      <alignment horizontal="center"/>
    </xf>
    <xf numFmtId="164" fontId="8" fillId="0" borderId="3" xfId="7" applyNumberFormat="1" applyFont="1" applyFill="1" applyBorder="1" applyAlignment="1" applyProtection="1">
      <alignment horizontal="center" vertical="center" wrapText="1"/>
    </xf>
    <xf numFmtId="164" fontId="8" fillId="0" borderId="23" xfId="7" applyNumberFormat="1" applyFont="1" applyFill="1" applyBorder="1" applyAlignment="1" applyProtection="1">
      <alignment horizontal="center" vertical="center" wrapText="1"/>
    </xf>
    <xf numFmtId="164" fontId="8" fillId="0" borderId="26" xfId="7" applyNumberFormat="1" applyFont="1" applyFill="1" applyBorder="1" applyAlignment="1" applyProtection="1">
      <alignment horizontal="right"/>
    </xf>
    <xf numFmtId="3" fontId="4" fillId="0" borderId="0" xfId="0" applyNumberFormat="1" applyFont="1"/>
    <xf numFmtId="10" fontId="4" fillId="0" borderId="24" xfId="20961" applyNumberFormat="1" applyFont="1" applyBorder="1" applyAlignment="1"/>
    <xf numFmtId="0" fontId="8" fillId="0" borderId="114" xfId="0" applyFont="1" applyBorder="1" applyAlignment="1">
      <alignment vertical="center"/>
    </xf>
    <xf numFmtId="0" fontId="12" fillId="0" borderId="102" xfId="0" applyFont="1" applyBorder="1" applyAlignment="1">
      <alignment wrapText="1"/>
    </xf>
    <xf numFmtId="0" fontId="8" fillId="0" borderId="123" xfId="0" applyFont="1" applyBorder="1" applyAlignment="1">
      <alignment vertical="center"/>
    </xf>
    <xf numFmtId="0" fontId="12" fillId="0" borderId="107" xfId="0" applyFont="1" applyBorder="1" applyAlignment="1">
      <alignment wrapText="1"/>
    </xf>
    <xf numFmtId="10" fontId="4" fillId="0" borderId="121" xfId="20961" applyNumberFormat="1" applyFont="1" applyBorder="1" applyAlignment="1"/>
    <xf numFmtId="10" fontId="4" fillId="0" borderId="115" xfId="20961" applyNumberFormat="1" applyFont="1" applyBorder="1" applyAlignment="1"/>
    <xf numFmtId="193" fontId="0" fillId="0" borderId="121" xfId="0" applyNumberFormat="1" applyBorder="1" applyAlignment="1"/>
    <xf numFmtId="193" fontId="0" fillId="0" borderId="121" xfId="0" applyNumberFormat="1" applyBorder="1" applyAlignment="1">
      <alignment wrapText="1"/>
    </xf>
    <xf numFmtId="193" fontId="0" fillId="0" borderId="121" xfId="0" applyNumberFormat="1" applyFill="1" applyBorder="1" applyAlignment="1">
      <alignment wrapText="1"/>
    </xf>
    <xf numFmtId="193" fontId="6" fillId="3" borderId="121" xfId="2" applyNumberFormat="1" applyFont="1" applyFill="1" applyBorder="1" applyAlignment="1" applyProtection="1">
      <alignment vertical="top"/>
      <protection locked="0"/>
    </xf>
    <xf numFmtId="193" fontId="6" fillId="3" borderId="121" xfId="2" applyNumberFormat="1" applyFont="1" applyFill="1" applyBorder="1" applyAlignment="1" applyProtection="1">
      <alignment vertical="top" wrapText="1"/>
      <protection locked="0"/>
    </xf>
    <xf numFmtId="164" fontId="4" fillId="0" borderId="121" xfId="7" applyNumberFormat="1" applyFont="1" applyFill="1" applyBorder="1" applyAlignment="1">
      <alignment horizontal="right" vertical="center" wrapText="1"/>
    </xf>
    <xf numFmtId="164" fontId="5" fillId="36" borderId="121" xfId="7" applyNumberFormat="1" applyFont="1" applyFill="1" applyBorder="1" applyAlignment="1">
      <alignment horizontal="right" vertical="center" wrapText="1"/>
    </xf>
    <xf numFmtId="164" fontId="110" fillId="0" borderId="121" xfId="7" applyNumberFormat="1" applyFont="1" applyFill="1" applyBorder="1" applyAlignment="1">
      <alignment horizontal="right" vertical="center" wrapText="1"/>
    </xf>
    <xf numFmtId="164" fontId="5" fillId="36" borderId="121" xfId="7" applyNumberFormat="1" applyFont="1" applyFill="1" applyBorder="1" applyAlignment="1">
      <alignment horizontal="center" vertical="center" wrapText="1"/>
    </xf>
    <xf numFmtId="164" fontId="6" fillId="0" borderId="27" xfId="7" applyNumberFormat="1" applyFont="1" applyFill="1" applyBorder="1" applyAlignment="1" applyProtection="1">
      <alignment horizontal="right" vertical="center"/>
    </xf>
    <xf numFmtId="193" fontId="24" fillId="0" borderId="141" xfId="0" applyNumberFormat="1" applyFont="1" applyBorder="1" applyAlignment="1">
      <alignment vertical="center"/>
    </xf>
    <xf numFmtId="164" fontId="4" fillId="0" borderId="3" xfId="7" applyNumberFormat="1" applyFont="1" applyBorder="1" applyAlignment="1"/>
    <xf numFmtId="164" fontId="4" fillId="0" borderId="8" xfId="7" applyNumberFormat="1" applyFont="1" applyBorder="1" applyAlignment="1"/>
    <xf numFmtId="164" fontId="4" fillId="0" borderId="23" xfId="7" applyNumberFormat="1" applyFont="1" applyBorder="1" applyAlignment="1"/>
    <xf numFmtId="164" fontId="4" fillId="36" borderId="26" xfId="7" applyNumberFormat="1" applyFont="1" applyFill="1" applyBorder="1"/>
    <xf numFmtId="164" fontId="4" fillId="36" borderId="27" xfId="7" applyNumberFormat="1" applyFont="1" applyFill="1" applyBorder="1"/>
    <xf numFmtId="164" fontId="4" fillId="0" borderId="22" xfId="7" applyNumberFormat="1" applyFont="1" applyBorder="1" applyAlignment="1"/>
    <xf numFmtId="164" fontId="4" fillId="0" borderId="24" xfId="7" applyNumberFormat="1" applyFont="1" applyBorder="1" applyAlignment="1">
      <alignment wrapText="1"/>
    </xf>
    <xf numFmtId="164" fontId="4" fillId="0" borderId="24" xfId="7" applyNumberFormat="1" applyFont="1" applyBorder="1" applyAlignment="1"/>
    <xf numFmtId="164" fontId="4" fillId="0" borderId="3" xfId="7" applyNumberFormat="1" applyFont="1" applyBorder="1"/>
    <xf numFmtId="164" fontId="4" fillId="0" borderId="3" xfId="7" applyNumberFormat="1" applyFont="1" applyFill="1" applyBorder="1"/>
    <xf numFmtId="164" fontId="4" fillId="0" borderId="8" xfId="7" applyNumberFormat="1" applyFont="1" applyBorder="1"/>
    <xf numFmtId="164" fontId="4" fillId="0" borderId="8" xfId="7" applyNumberFormat="1" applyFont="1" applyFill="1" applyBorder="1"/>
    <xf numFmtId="164" fontId="4" fillId="0" borderId="57" xfId="7" applyNumberFormat="1" applyFont="1" applyFill="1" applyBorder="1" applyAlignment="1">
      <alignment vertical="center"/>
    </xf>
    <xf numFmtId="164" fontId="4" fillId="0" borderId="71" xfId="7" applyNumberFormat="1" applyFont="1" applyFill="1" applyBorder="1" applyAlignment="1">
      <alignment vertical="center"/>
    </xf>
    <xf numFmtId="164" fontId="4" fillId="0" borderId="107" xfId="7" applyNumberFormat="1" applyFont="1" applyFill="1" applyBorder="1" applyAlignment="1">
      <alignment vertical="center"/>
    </xf>
    <xf numFmtId="164" fontId="4" fillId="0" borderId="121" xfId="7" applyNumberFormat="1" applyFont="1" applyFill="1" applyBorder="1" applyAlignment="1">
      <alignment vertical="center"/>
    </xf>
    <xf numFmtId="164" fontId="4" fillId="3" borderId="104" xfId="7" applyNumberFormat="1" applyFont="1" applyFill="1" applyBorder="1" applyAlignment="1">
      <alignment vertical="center"/>
    </xf>
    <xf numFmtId="164" fontId="4" fillId="3" borderId="24" xfId="7" applyNumberFormat="1" applyFont="1" applyFill="1" applyBorder="1" applyAlignment="1">
      <alignment vertical="center"/>
    </xf>
    <xf numFmtId="164" fontId="4" fillId="0" borderId="26" xfId="7" applyNumberFormat="1" applyFont="1" applyFill="1" applyBorder="1" applyAlignment="1">
      <alignment vertical="center"/>
    </xf>
    <xf numFmtId="164" fontId="4" fillId="0" borderId="28" xfId="7" applyNumberFormat="1" applyFont="1" applyFill="1" applyBorder="1" applyAlignment="1">
      <alignment vertical="center"/>
    </xf>
    <xf numFmtId="164" fontId="4" fillId="0" borderId="27" xfId="7" applyNumberFormat="1" applyFont="1" applyFill="1" applyBorder="1" applyAlignment="1">
      <alignment vertical="center"/>
    </xf>
    <xf numFmtId="165" fontId="114" fillId="80" borderId="106" xfId="20961" applyNumberFormat="1" applyFont="1" applyFill="1" applyBorder="1" applyAlignment="1" applyProtection="1">
      <alignment horizontal="right" vertical="center"/>
    </xf>
    <xf numFmtId="164" fontId="0" fillId="0" borderId="0" xfId="0" applyNumberFormat="1"/>
    <xf numFmtId="164" fontId="118" fillId="0" borderId="106" xfId="7" applyNumberFormat="1" applyFont="1" applyBorder="1"/>
    <xf numFmtId="164" fontId="121" fillId="0" borderId="106" xfId="7" applyNumberFormat="1" applyFont="1" applyBorder="1"/>
    <xf numFmtId="43" fontId="118" fillId="0" borderId="0" xfId="0" applyNumberFormat="1" applyFont="1"/>
    <xf numFmtId="164" fontId="118" fillId="0" borderId="106" xfId="7" applyNumberFormat="1" applyFont="1" applyFill="1" applyBorder="1"/>
    <xf numFmtId="164" fontId="117" fillId="36" borderId="106" xfId="7" applyNumberFormat="1" applyFont="1" applyFill="1" applyBorder="1"/>
    <xf numFmtId="164" fontId="118" fillId="0" borderId="106" xfId="7" applyNumberFormat="1" applyFont="1" applyBorder="1" applyAlignment="1">
      <alignment horizontal="left" indent="1"/>
    </xf>
    <xf numFmtId="164" fontId="118" fillId="82" borderId="106" xfId="7" applyNumberFormat="1" applyFont="1" applyFill="1" applyBorder="1"/>
    <xf numFmtId="164" fontId="121" fillId="0" borderId="7" xfId="7" applyNumberFormat="1" applyFont="1" applyBorder="1"/>
    <xf numFmtId="164" fontId="118" fillId="0" borderId="106" xfId="7" applyNumberFormat="1" applyFont="1" applyBorder="1" applyAlignment="1">
      <alignment horizontal="left" indent="2"/>
    </xf>
    <xf numFmtId="164" fontId="118" fillId="0" borderId="106" xfId="7" applyNumberFormat="1" applyFont="1" applyFill="1" applyBorder="1" applyAlignment="1">
      <alignment horizontal="left" indent="3"/>
    </xf>
    <xf numFmtId="164" fontId="118" fillId="0" borderId="106" xfId="7" applyNumberFormat="1" applyFont="1" applyFill="1" applyBorder="1" applyAlignment="1">
      <alignment horizontal="left" indent="1"/>
    </xf>
    <xf numFmtId="164" fontId="118" fillId="83" borderId="106" xfId="7" applyNumberFormat="1" applyFont="1" applyFill="1" applyBorder="1"/>
    <xf numFmtId="164" fontId="118" fillId="0" borderId="106" xfId="7" applyNumberFormat="1" applyFont="1" applyFill="1" applyBorder="1" applyAlignment="1">
      <alignment horizontal="left" vertical="top" wrapText="1" indent="2"/>
    </xf>
    <xf numFmtId="164" fontId="118" fillId="0" borderId="106" xfId="7" applyNumberFormat="1" applyFont="1" applyFill="1" applyBorder="1" applyAlignment="1">
      <alignment horizontal="left" wrapText="1" indent="3"/>
    </xf>
    <xf numFmtId="164" fontId="118" fillId="0" borderId="106" xfId="7" applyNumberFormat="1" applyFont="1" applyFill="1" applyBorder="1" applyAlignment="1">
      <alignment horizontal="left" wrapText="1" indent="2"/>
    </xf>
    <xf numFmtId="164" fontId="118" fillId="0" borderId="106" xfId="7" applyNumberFormat="1" applyFont="1" applyFill="1" applyBorder="1" applyAlignment="1">
      <alignment horizontal="left" wrapText="1" indent="1"/>
    </xf>
    <xf numFmtId="164" fontId="117" fillId="0" borderId="106" xfId="7" applyNumberFormat="1" applyFont="1" applyFill="1" applyBorder="1" applyAlignment="1">
      <alignment horizontal="left" vertical="center" wrapText="1"/>
    </xf>
    <xf numFmtId="164" fontId="118" fillId="0" borderId="106" xfId="7" applyNumberFormat="1" applyFont="1" applyBorder="1" applyAlignment="1">
      <alignment horizontal="center" vertical="center" wrapText="1"/>
    </xf>
    <xf numFmtId="164" fontId="118" fillId="0" borderId="106" xfId="7" applyNumberFormat="1" applyFont="1" applyBorder="1" applyAlignment="1">
      <alignment horizontal="center" vertical="center"/>
    </xf>
    <xf numFmtId="164" fontId="120" fillId="0" borderId="106" xfId="7" applyNumberFormat="1" applyFont="1" applyFill="1" applyBorder="1" applyAlignment="1">
      <alignment horizontal="left" vertical="center" wrapText="1"/>
    </xf>
    <xf numFmtId="3" fontId="11" fillId="0" borderId="0" xfId="0" applyNumberFormat="1" applyFont="1"/>
    <xf numFmtId="14" fontId="4" fillId="0" borderId="0" xfId="0" applyNumberFormat="1" applyFont="1" applyAlignment="1">
      <alignment horizontal="left"/>
    </xf>
    <xf numFmtId="0" fontId="6" fillId="0" borderId="4" xfId="11" applyFont="1" applyFill="1" applyBorder="1" applyAlignment="1" applyProtection="1">
      <alignment vertical="center"/>
    </xf>
    <xf numFmtId="0" fontId="0" fillId="0" borderId="76" xfId="0" applyBorder="1"/>
    <xf numFmtId="193" fontId="0" fillId="36" borderId="21" xfId="0" applyNumberFormat="1" applyFill="1" applyBorder="1" applyAlignment="1">
      <alignment vertical="center"/>
    </xf>
    <xf numFmtId="193" fontId="0" fillId="36" borderId="23" xfId="0" applyNumberFormat="1" applyFill="1" applyBorder="1" applyAlignment="1">
      <alignment vertical="center" wrapText="1"/>
    </xf>
    <xf numFmtId="193" fontId="0" fillId="36" borderId="27" xfId="0" applyNumberFormat="1" applyFill="1" applyBorder="1" applyAlignment="1">
      <alignment vertical="center" wrapText="1"/>
    </xf>
    <xf numFmtId="164" fontId="4" fillId="0" borderId="0" xfId="7" applyNumberFormat="1" applyFont="1" applyFill="1" applyAlignment="1">
      <alignment horizontal="left" vertical="center"/>
    </xf>
    <xf numFmtId="164" fontId="4" fillId="0" borderId="0" xfId="0" applyNumberFormat="1" applyFont="1"/>
    <xf numFmtId="43" fontId="4" fillId="0" borderId="0" xfId="7" applyFont="1"/>
    <xf numFmtId="9" fontId="4" fillId="0" borderId="100" xfId="20961" applyFont="1" applyFill="1" applyBorder="1" applyAlignment="1">
      <alignment vertical="center"/>
    </xf>
    <xf numFmtId="9" fontId="4" fillId="0" borderId="117" xfId="20961" applyFont="1" applyFill="1" applyBorder="1" applyAlignment="1">
      <alignment vertical="center"/>
    </xf>
    <xf numFmtId="164" fontId="4" fillId="0" borderId="30" xfId="7" applyNumberFormat="1" applyFont="1" applyFill="1" applyBorder="1" applyAlignment="1">
      <alignment vertical="center"/>
    </xf>
    <xf numFmtId="164" fontId="4" fillId="0" borderId="21" xfId="7" applyNumberFormat="1" applyFont="1" applyFill="1" applyBorder="1" applyAlignment="1">
      <alignment vertical="center"/>
    </xf>
    <xf numFmtId="164" fontId="4" fillId="0" borderId="102" xfId="7" applyNumberFormat="1" applyFont="1" applyFill="1" applyBorder="1" applyAlignment="1">
      <alignment vertical="center"/>
    </xf>
    <xf numFmtId="164" fontId="4" fillId="0" borderId="115" xfId="7" applyNumberFormat="1" applyFont="1" applyFill="1" applyBorder="1" applyAlignment="1">
      <alignment vertical="center"/>
    </xf>
    <xf numFmtId="164" fontId="4" fillId="0" borderId="136" xfId="7" applyNumberFormat="1" applyFont="1" applyFill="1" applyBorder="1"/>
    <xf numFmtId="14" fontId="118" fillId="0" borderId="0" xfId="0" applyNumberFormat="1" applyFont="1" applyAlignment="1">
      <alignment horizontal="left"/>
    </xf>
    <xf numFmtId="43" fontId="6" fillId="0" borderId="0" xfId="7" applyFont="1" applyAlignment="1">
      <alignment horizontal="left"/>
    </xf>
    <xf numFmtId="43" fontId="118" fillId="0" borderId="0" xfId="0" applyNumberFormat="1" applyFont="1" applyBorder="1"/>
    <xf numFmtId="43" fontId="126" fillId="0" borderId="0" xfId="0" applyNumberFormat="1" applyFont="1"/>
    <xf numFmtId="0" fontId="6" fillId="0" borderId="0" xfId="0" applyFont="1" applyAlignment="1">
      <alignment horizontal="left"/>
    </xf>
    <xf numFmtId="0" fontId="4" fillId="0" borderId="0" xfId="0" applyFont="1" applyAlignment="1">
      <alignment horizontal="left"/>
    </xf>
    <xf numFmtId="0" fontId="0" fillId="0" borderId="0" xfId="0" applyAlignment="1">
      <alignment horizontal="left"/>
    </xf>
    <xf numFmtId="14" fontId="6" fillId="0" borderId="0" xfId="0" applyNumberFormat="1" applyFont="1" applyAlignment="1">
      <alignment horizontal="left"/>
    </xf>
    <xf numFmtId="0" fontId="6" fillId="0" borderId="0" xfId="0" applyFont="1" applyBorder="1" applyAlignment="1">
      <alignment horizontal="left"/>
    </xf>
    <xf numFmtId="0" fontId="4" fillId="0" borderId="0" xfId="0" applyFont="1" applyBorder="1" applyAlignment="1">
      <alignment horizontal="left"/>
    </xf>
    <xf numFmtId="0" fontId="0" fillId="0" borderId="0" xfId="0" applyBorder="1" applyAlignment="1">
      <alignment horizontal="left"/>
    </xf>
    <xf numFmtId="0" fontId="117" fillId="0" borderId="0" xfId="11" applyFont="1" applyFill="1" applyBorder="1" applyAlignment="1" applyProtection="1">
      <alignment horizontal="left"/>
    </xf>
    <xf numFmtId="0" fontId="118" fillId="0" borderId="0" xfId="0" applyFont="1" applyAlignment="1">
      <alignment horizontal="left"/>
    </xf>
    <xf numFmtId="0" fontId="118" fillId="0" borderId="0" xfId="0" applyFont="1" applyAlignment="1">
      <alignment horizontal="left" wrapText="1"/>
    </xf>
    <xf numFmtId="0" fontId="4" fillId="0" borderId="0" xfId="0" applyFont="1" applyFill="1" applyAlignment="1">
      <alignment horizontal="left"/>
    </xf>
    <xf numFmtId="0" fontId="24" fillId="0" borderId="0" xfId="0" applyFont="1" applyAlignment="1">
      <alignment horizontal="left"/>
    </xf>
    <xf numFmtId="0" fontId="11" fillId="0" borderId="0" xfId="0" applyFont="1" applyAlignment="1">
      <alignment horizontal="left"/>
    </xf>
    <xf numFmtId="0" fontId="8" fillId="0" borderId="0" xfId="0" applyFont="1" applyAlignment="1">
      <alignment horizontal="left"/>
    </xf>
    <xf numFmtId="0" fontId="11" fillId="0" borderId="0" xfId="0" applyFont="1" applyBorder="1" applyAlignment="1">
      <alignment horizontal="left"/>
    </xf>
    <xf numFmtId="164" fontId="0" fillId="0" borderId="0" xfId="7" applyNumberFormat="1" applyFont="1" applyAlignment="1">
      <alignment horizontal="left"/>
    </xf>
    <xf numFmtId="9" fontId="8" fillId="2" borderId="106" xfId="20961" applyNumberFormat="1" applyFont="1" applyFill="1" applyBorder="1" applyAlignment="1" applyProtection="1">
      <alignment vertical="center"/>
      <protection locked="0"/>
    </xf>
    <xf numFmtId="9" fontId="8" fillId="2" borderId="121" xfId="20961" applyNumberFormat="1" applyFont="1" applyFill="1" applyBorder="1" applyAlignment="1" applyProtection="1">
      <alignment vertical="center"/>
      <protection locked="0"/>
    </xf>
    <xf numFmtId="43" fontId="6" fillId="0" borderId="0" xfId="7" applyFont="1"/>
    <xf numFmtId="0" fontId="0" fillId="0" borderId="7" xfId="0" applyBorder="1"/>
    <xf numFmtId="0" fontId="126" fillId="0" borderId="106" xfId="0" applyFont="1" applyBorder="1" applyAlignment="1">
      <alignment horizontal="left" indent="2"/>
    </xf>
    <xf numFmtId="0" fontId="132" fillId="0" borderId="142" xfId="0" applyNumberFormat="1" applyFont="1" applyFill="1" applyBorder="1" applyAlignment="1">
      <alignment vertical="center" wrapText="1" readingOrder="1"/>
    </xf>
    <xf numFmtId="0" fontId="132" fillId="0" borderId="143" xfId="0" applyNumberFormat="1" applyFont="1" applyFill="1" applyBorder="1" applyAlignment="1">
      <alignment vertical="center" wrapText="1" readingOrder="1"/>
    </xf>
    <xf numFmtId="0" fontId="132" fillId="0" borderId="143" xfId="0" applyNumberFormat="1" applyFont="1" applyFill="1" applyBorder="1" applyAlignment="1">
      <alignment horizontal="left" vertical="center" wrapText="1" indent="1" readingOrder="1"/>
    </xf>
    <xf numFmtId="0" fontId="126" fillId="0" borderId="101" xfId="0" applyFont="1" applyBorder="1" applyAlignment="1">
      <alignment horizontal="left" indent="2"/>
    </xf>
    <xf numFmtId="0" fontId="132" fillId="0" borderId="144" xfId="0" applyNumberFormat="1" applyFont="1" applyFill="1" applyBorder="1" applyAlignment="1">
      <alignment vertical="center" wrapText="1" readingOrder="1"/>
    </xf>
    <xf numFmtId="0" fontId="126" fillId="0" borderId="106" xfId="0" applyFont="1" applyFill="1" applyBorder="1" applyAlignment="1">
      <alignment horizontal="left" indent="2"/>
    </xf>
    <xf numFmtId="0" fontId="133" fillId="0" borderId="106" xfId="0" applyNumberFormat="1" applyFont="1" applyFill="1" applyBorder="1" applyAlignment="1">
      <alignment vertical="center" wrapText="1" readingOrder="1"/>
    </xf>
    <xf numFmtId="0" fontId="126" fillId="0" borderId="106" xfId="0" applyFont="1" applyBorder="1" applyAlignment="1">
      <alignment horizontal="left" indent="3"/>
    </xf>
    <xf numFmtId="43" fontId="126" fillId="0" borderId="106" xfId="7" applyFont="1" applyBorder="1"/>
    <xf numFmtId="43" fontId="126" fillId="0" borderId="101" xfId="7" applyFont="1" applyBorder="1"/>
    <xf numFmtId="43" fontId="134" fillId="0" borderId="106" xfId="7" applyFont="1" applyBorder="1"/>
    <xf numFmtId="9" fontId="126" fillId="0" borderId="106" xfId="20961" applyFont="1" applyBorder="1"/>
    <xf numFmtId="9" fontId="126" fillId="0" borderId="101" xfId="20961" applyFont="1" applyBorder="1"/>
    <xf numFmtId="9" fontId="134" fillId="0" borderId="106" xfId="20961" applyFont="1" applyBorder="1"/>
    <xf numFmtId="164" fontId="4" fillId="0" borderId="121" xfId="7" applyNumberFormat="1" applyFont="1" applyBorder="1" applyAlignment="1">
      <alignment vertical="center"/>
    </xf>
    <xf numFmtId="193" fontId="6" fillId="36" borderId="121" xfId="2" applyNumberFormat="1" applyFont="1" applyFill="1" applyBorder="1" applyAlignment="1" applyProtection="1">
      <alignment vertical="top"/>
    </xf>
    <xf numFmtId="193" fontId="6" fillId="0" borderId="121" xfId="2" applyNumberFormat="1" applyFont="1" applyFill="1" applyBorder="1" applyAlignment="1" applyProtection="1">
      <alignment vertical="top"/>
      <protection locked="0"/>
    </xf>
    <xf numFmtId="193" fontId="6" fillId="36" borderId="121" xfId="2" applyNumberFormat="1" applyFont="1" applyFill="1" applyBorder="1" applyAlignment="1" applyProtection="1">
      <alignment vertical="top" wrapText="1"/>
    </xf>
    <xf numFmtId="193" fontId="6" fillId="36" borderId="121" xfId="2" applyNumberFormat="1" applyFont="1" applyFill="1" applyBorder="1" applyAlignment="1" applyProtection="1">
      <alignment vertical="top" wrapText="1"/>
      <protection locked="0"/>
    </xf>
    <xf numFmtId="193" fontId="8" fillId="36" borderId="106" xfId="5" applyNumberFormat="1" applyFont="1" applyFill="1" applyBorder="1" applyProtection="1">
      <protection locked="0"/>
    </xf>
    <xf numFmtId="0" fontId="8" fillId="3" borderId="106" xfId="5" applyFont="1" applyFill="1" applyBorder="1" applyProtection="1">
      <protection locked="0"/>
    </xf>
    <xf numFmtId="193" fontId="8" fillId="36" borderId="106" xfId="1" applyNumberFormat="1" applyFont="1" applyFill="1" applyBorder="1" applyProtection="1">
      <protection locked="0"/>
    </xf>
    <xf numFmtId="164" fontId="8" fillId="36" borderId="121" xfId="7" applyNumberFormat="1" applyFont="1" applyFill="1" applyBorder="1" applyProtection="1">
      <protection locked="0"/>
    </xf>
    <xf numFmtId="193" fontId="8" fillId="3" borderId="106" xfId="5" applyNumberFormat="1" applyFont="1" applyFill="1" applyBorder="1" applyProtection="1">
      <protection locked="0"/>
    </xf>
    <xf numFmtId="165" fontId="8" fillId="3" borderId="106" xfId="8" applyNumberFormat="1" applyFont="1" applyFill="1" applyBorder="1" applyAlignment="1" applyProtection="1">
      <alignment horizontal="right" wrapText="1"/>
      <protection locked="0"/>
    </xf>
    <xf numFmtId="165" fontId="8" fillId="4" borderId="106" xfId="8" applyNumberFormat="1" applyFont="1" applyFill="1" applyBorder="1" applyAlignment="1" applyProtection="1">
      <alignment horizontal="right" wrapText="1"/>
      <protection locked="0"/>
    </xf>
    <xf numFmtId="0" fontId="105" fillId="0" borderId="73" xfId="0" applyFont="1" applyBorder="1" applyAlignment="1">
      <alignment horizontal="left" vertical="center" wrapText="1"/>
    </xf>
    <xf numFmtId="0" fontId="105" fillId="0" borderId="72" xfId="0" applyFont="1" applyBorder="1" applyAlignment="1">
      <alignment horizontal="left" vertical="center" wrapText="1"/>
    </xf>
    <xf numFmtId="0" fontId="8" fillId="0" borderId="30" xfId="0" applyFont="1" applyFill="1" applyBorder="1" applyAlignment="1" applyProtection="1">
      <alignment horizontal="center"/>
    </xf>
    <xf numFmtId="0" fontId="8" fillId="0" borderId="31" xfId="0" applyFont="1" applyFill="1" applyBorder="1" applyAlignment="1" applyProtection="1">
      <alignment horizontal="center"/>
    </xf>
    <xf numFmtId="0" fontId="8" fillId="0" borderId="33" xfId="0" applyFont="1" applyFill="1" applyBorder="1" applyAlignment="1" applyProtection="1">
      <alignment horizontal="center"/>
    </xf>
    <xf numFmtId="0" fontId="8" fillId="0" borderId="32" xfId="0" applyFont="1" applyFill="1" applyBorder="1" applyAlignment="1" applyProtection="1">
      <alignment horizontal="center"/>
    </xf>
    <xf numFmtId="0" fontId="5" fillId="0" borderId="4" xfId="0" applyFont="1" applyBorder="1" applyAlignment="1">
      <alignment horizontal="center" vertical="center"/>
    </xf>
    <xf numFmtId="0" fontId="5" fillId="0" borderId="76" xfId="0" applyFont="1" applyBorder="1" applyAlignment="1">
      <alignment horizontal="center" vertical="center"/>
    </xf>
    <xf numFmtId="0" fontId="9" fillId="0" borderId="5" xfId="0" applyFont="1" applyFill="1" applyBorder="1" applyAlignment="1">
      <alignment horizontal="center" vertical="center"/>
    </xf>
    <xf numFmtId="0" fontId="9" fillId="0" borderId="7" xfId="0" applyFont="1" applyFill="1" applyBorder="1" applyAlignment="1">
      <alignment horizontal="center" vertical="center"/>
    </xf>
    <xf numFmtId="164" fontId="9" fillId="0" borderId="20" xfId="7" applyNumberFormat="1" applyFont="1" applyFill="1" applyBorder="1" applyAlignment="1" applyProtection="1">
      <alignment horizontal="center"/>
    </xf>
    <xf numFmtId="164" fontId="9" fillId="0" borderId="21" xfId="7" applyNumberFormat="1" applyFont="1" applyFill="1" applyBorder="1" applyAlignment="1" applyProtection="1">
      <alignment horizontal="center"/>
    </xf>
    <xf numFmtId="0" fontId="12" fillId="0" borderId="3" xfId="0" applyFont="1" applyBorder="1" applyAlignment="1">
      <alignment wrapText="1"/>
    </xf>
    <xf numFmtId="0" fontId="4" fillId="0" borderId="23" xfId="0" applyFont="1" applyBorder="1" applyAlignment="1"/>
    <xf numFmtId="0" fontId="9" fillId="0" borderId="8" xfId="0" applyFont="1" applyBorder="1" applyAlignment="1">
      <alignment horizontal="center" vertical="center" wrapText="1"/>
    </xf>
    <xf numFmtId="0" fontId="9" fillId="0" borderId="24" xfId="0" applyFont="1" applyBorder="1" applyAlignment="1">
      <alignment horizontal="center" vertical="center" wrapText="1"/>
    </xf>
    <xf numFmtId="0" fontId="4" fillId="0" borderId="105" xfId="0" applyFont="1" applyFill="1" applyBorder="1" applyAlignment="1">
      <alignment horizontal="center" vertical="center" wrapText="1"/>
    </xf>
    <xf numFmtId="0" fontId="4" fillId="0" borderId="106" xfId="0" applyFont="1" applyFill="1" applyBorder="1" applyAlignment="1">
      <alignment horizontal="center" vertical="center" wrapText="1"/>
    </xf>
    <xf numFmtId="0" fontId="4" fillId="0" borderId="107" xfId="0" applyFont="1" applyFill="1" applyBorder="1" applyAlignment="1">
      <alignment horizontal="center"/>
    </xf>
    <xf numFmtId="0" fontId="4" fillId="0" borderId="24" xfId="0" applyFont="1" applyFill="1" applyBorder="1" applyAlignment="1">
      <alignment horizontal="center"/>
    </xf>
    <xf numFmtId="0" fontId="5" fillId="36" borderId="125" xfId="0" applyFont="1" applyFill="1" applyBorder="1" applyAlignment="1">
      <alignment horizontal="center" vertical="center" wrapText="1"/>
    </xf>
    <xf numFmtId="0" fontId="5" fillId="36" borderId="33" xfId="0" applyFont="1" applyFill="1" applyBorder="1" applyAlignment="1">
      <alignment horizontal="center" vertical="center" wrapText="1"/>
    </xf>
    <xf numFmtId="0" fontId="5" fillId="36" borderId="122" xfId="0" applyFont="1" applyFill="1" applyBorder="1" applyAlignment="1">
      <alignment horizontal="center" vertical="center" wrapText="1"/>
    </xf>
    <xf numFmtId="0" fontId="5" fillId="36" borderId="105" xfId="0" applyFont="1" applyFill="1" applyBorder="1" applyAlignment="1">
      <alignment horizontal="center" vertical="center" wrapText="1"/>
    </xf>
    <xf numFmtId="0" fontId="102" fillId="3" borderId="74" xfId="13" applyFont="1" applyFill="1" applyBorder="1" applyAlignment="1" applyProtection="1">
      <alignment horizontal="center" vertical="center" wrapText="1"/>
      <protection locked="0"/>
    </xf>
    <xf numFmtId="0" fontId="102" fillId="3" borderId="71"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4" fillId="3" borderId="19" xfId="1" applyNumberFormat="1" applyFont="1" applyFill="1" applyBorder="1" applyAlignment="1" applyProtection="1">
      <alignment horizontal="center"/>
      <protection locked="0"/>
    </xf>
    <xf numFmtId="164" fontId="14" fillId="3" borderId="20" xfId="1" applyNumberFormat="1" applyFont="1" applyFill="1" applyBorder="1" applyAlignment="1" applyProtection="1">
      <alignment horizontal="center"/>
      <protection locked="0"/>
    </xf>
    <xf numFmtId="164" fontId="14" fillId="3" borderId="21" xfId="1" applyNumberFormat="1" applyFont="1" applyFill="1" applyBorder="1" applyAlignment="1" applyProtection="1">
      <alignment horizontal="center"/>
      <protection locked="0"/>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164" fontId="14" fillId="0" borderId="97" xfId="1" applyNumberFormat="1" applyFont="1" applyFill="1" applyBorder="1" applyAlignment="1" applyProtection="1">
      <alignment horizontal="center" vertical="center" wrapText="1"/>
      <protection locked="0"/>
    </xf>
    <xf numFmtId="164" fontId="14" fillId="0" borderId="98"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66"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13" fillId="0" borderId="58" xfId="0" applyFont="1" applyFill="1" applyBorder="1" applyAlignment="1">
      <alignment horizontal="left" vertical="center"/>
    </xf>
    <xf numFmtId="0" fontId="13" fillId="0" borderId="59" xfId="0" applyFont="1" applyFill="1" applyBorder="1" applyAlignment="1">
      <alignment horizontal="left" vertical="center"/>
    </xf>
    <xf numFmtId="0" fontId="4" fillId="0" borderId="20" xfId="0" applyFont="1" applyBorder="1" applyAlignment="1">
      <alignment horizontal="center"/>
    </xf>
    <xf numFmtId="0" fontId="4" fillId="0" borderId="21" xfId="0" applyFont="1" applyBorder="1" applyAlignment="1">
      <alignment horizontal="center" vertical="center" wrapText="1"/>
    </xf>
    <xf numFmtId="0" fontId="4" fillId="0" borderId="121" xfId="0" applyFont="1" applyBorder="1" applyAlignment="1">
      <alignment horizontal="center" vertical="center" wrapText="1"/>
    </xf>
    <xf numFmtId="0" fontId="120" fillId="0" borderId="128" xfId="0" applyNumberFormat="1" applyFont="1" applyFill="1" applyBorder="1" applyAlignment="1">
      <alignment horizontal="left" vertical="center" wrapText="1"/>
    </xf>
    <xf numFmtId="0" fontId="120" fillId="0" borderId="129" xfId="0" applyNumberFormat="1" applyFont="1" applyFill="1" applyBorder="1" applyAlignment="1">
      <alignment horizontal="left" vertical="center" wrapText="1"/>
    </xf>
    <xf numFmtId="0" fontId="120" fillId="0" borderId="131" xfId="0" applyNumberFormat="1" applyFont="1" applyFill="1" applyBorder="1" applyAlignment="1">
      <alignment horizontal="left" vertical="center" wrapText="1"/>
    </xf>
    <xf numFmtId="0" fontId="120" fillId="0" borderId="132" xfId="0" applyNumberFormat="1" applyFont="1" applyFill="1" applyBorder="1" applyAlignment="1">
      <alignment horizontal="left" vertical="center" wrapText="1"/>
    </xf>
    <xf numFmtId="0" fontId="120" fillId="0" borderId="134" xfId="0" applyNumberFormat="1" applyFont="1" applyFill="1" applyBorder="1" applyAlignment="1">
      <alignment horizontal="left" vertical="center" wrapText="1"/>
    </xf>
    <xf numFmtId="0" fontId="120" fillId="0" borderId="135" xfId="0" applyNumberFormat="1" applyFont="1" applyFill="1" applyBorder="1" applyAlignment="1">
      <alignment horizontal="left" vertical="center" wrapText="1"/>
    </xf>
    <xf numFmtId="0" fontId="121" fillId="0" borderId="102" xfId="0" applyFont="1" applyFill="1" applyBorder="1" applyAlignment="1">
      <alignment horizontal="center" vertical="center" wrapText="1"/>
    </xf>
    <xf numFmtId="0" fontId="121" fillId="0" borderId="120" xfId="0" applyFont="1" applyFill="1" applyBorder="1" applyAlignment="1">
      <alignment horizontal="center" vertical="center" wrapText="1"/>
    </xf>
    <xf numFmtId="0" fontId="121" fillId="0" borderId="130" xfId="0" applyFont="1" applyFill="1" applyBorder="1" applyAlignment="1">
      <alignment horizontal="center" vertical="center" wrapText="1"/>
    </xf>
    <xf numFmtId="0" fontId="121" fillId="0" borderId="57" xfId="0" applyFont="1" applyFill="1" applyBorder="1" applyAlignment="1">
      <alignment horizontal="center" vertical="center" wrapText="1"/>
    </xf>
    <xf numFmtId="0" fontId="121" fillId="0" borderId="133" xfId="0" applyFont="1" applyFill="1" applyBorder="1" applyAlignment="1">
      <alignment horizontal="center" vertical="center" wrapText="1"/>
    </xf>
    <xf numFmtId="0" fontId="121" fillId="0" borderId="11" xfId="0" applyFont="1" applyFill="1" applyBorder="1" applyAlignment="1">
      <alignment horizontal="center" vertical="center" wrapText="1"/>
    </xf>
    <xf numFmtId="0" fontId="118" fillId="0" borderId="101" xfId="0" applyFont="1" applyBorder="1" applyAlignment="1">
      <alignment horizontal="center" vertical="center" wrapText="1"/>
    </xf>
    <xf numFmtId="0" fontId="118" fillId="0" borderId="7" xfId="0" applyFont="1" applyBorder="1" applyAlignment="1">
      <alignment horizontal="center" vertical="center" wrapText="1"/>
    </xf>
    <xf numFmtId="0" fontId="118" fillId="0" borderId="106" xfId="0" applyFont="1" applyBorder="1" applyAlignment="1">
      <alignment horizontal="center" vertical="center" wrapText="1"/>
    </xf>
    <xf numFmtId="0" fontId="125" fillId="0" borderId="106" xfId="0" applyFont="1" applyFill="1" applyBorder="1" applyAlignment="1">
      <alignment horizontal="center" vertical="center"/>
    </xf>
    <xf numFmtId="0" fontId="125" fillId="0" borderId="102" xfId="0" applyFont="1" applyFill="1" applyBorder="1" applyAlignment="1">
      <alignment horizontal="center" vertical="center"/>
    </xf>
    <xf numFmtId="0" fontId="125" fillId="0" borderId="130" xfId="0" applyFont="1" applyFill="1" applyBorder="1" applyAlignment="1">
      <alignment horizontal="center" vertical="center"/>
    </xf>
    <xf numFmtId="0" fontId="125" fillId="0" borderId="57" xfId="0" applyFont="1" applyFill="1" applyBorder="1" applyAlignment="1">
      <alignment horizontal="center" vertical="center"/>
    </xf>
    <xf numFmtId="0" fontId="125" fillId="0" borderId="11" xfId="0" applyFont="1" applyFill="1" applyBorder="1" applyAlignment="1">
      <alignment horizontal="center" vertical="center"/>
    </xf>
    <xf numFmtId="0" fontId="121" fillId="0" borderId="106" xfId="0" applyFont="1" applyFill="1" applyBorder="1" applyAlignment="1">
      <alignment horizontal="center" vertical="center" wrapText="1"/>
    </xf>
    <xf numFmtId="0" fontId="121" fillId="0" borderId="136" xfId="0" applyFont="1" applyFill="1" applyBorder="1" applyAlignment="1">
      <alignment horizontal="center" vertical="center" wrapText="1"/>
    </xf>
    <xf numFmtId="0" fontId="121" fillId="0" borderId="137" xfId="0" applyFont="1" applyFill="1" applyBorder="1" applyAlignment="1">
      <alignment horizontal="center" vertical="center" wrapText="1"/>
    </xf>
    <xf numFmtId="0" fontId="118" fillId="0" borderId="107" xfId="0" applyFont="1" applyFill="1" applyBorder="1" applyAlignment="1">
      <alignment horizontal="center" vertical="center" wrapText="1"/>
    </xf>
    <xf numFmtId="0" fontId="118" fillId="0" borderId="104" xfId="0" applyFont="1" applyFill="1" applyBorder="1" applyAlignment="1">
      <alignment horizontal="center" vertical="center" wrapText="1"/>
    </xf>
    <xf numFmtId="0" fontId="118" fillId="0" borderId="105" xfId="0" applyFont="1" applyFill="1" applyBorder="1" applyAlignment="1">
      <alignment horizontal="center" vertical="center" wrapText="1"/>
    </xf>
    <xf numFmtId="0" fontId="121" fillId="0" borderId="138" xfId="0" applyFont="1" applyFill="1" applyBorder="1" applyAlignment="1">
      <alignment horizontal="center" vertical="center" wrapText="1"/>
    </xf>
    <xf numFmtId="0" fontId="121" fillId="0" borderId="7" xfId="0" applyFont="1" applyFill="1" applyBorder="1" applyAlignment="1">
      <alignment horizontal="center" vertical="center" wrapText="1"/>
    </xf>
    <xf numFmtId="0" fontId="118" fillId="0" borderId="138" xfId="0" applyFont="1" applyFill="1" applyBorder="1" applyAlignment="1">
      <alignment horizontal="center" vertical="center" wrapText="1"/>
    </xf>
    <xf numFmtId="0" fontId="118" fillId="0" borderId="7" xfId="0" applyFont="1" applyFill="1" applyBorder="1" applyAlignment="1">
      <alignment horizontal="center" vertical="center" wrapText="1"/>
    </xf>
    <xf numFmtId="0" fontId="118" fillId="0" borderId="136" xfId="0" applyFont="1" applyFill="1" applyBorder="1" applyAlignment="1">
      <alignment horizontal="center" vertical="center" wrapText="1"/>
    </xf>
    <xf numFmtId="0" fontId="118" fillId="0" borderId="0" xfId="0" applyFont="1" applyFill="1" applyBorder="1" applyAlignment="1">
      <alignment horizontal="center" vertical="center" wrapText="1"/>
    </xf>
    <xf numFmtId="0" fontId="118" fillId="0" borderId="137" xfId="0" applyFont="1" applyFill="1" applyBorder="1" applyAlignment="1">
      <alignment horizontal="center" vertical="center" wrapText="1"/>
    </xf>
    <xf numFmtId="0" fontId="118" fillId="0" borderId="11" xfId="0" applyFont="1" applyBorder="1" applyAlignment="1">
      <alignment horizontal="center" vertical="center" wrapText="1"/>
    </xf>
    <xf numFmtId="0" fontId="120" fillId="0" borderId="102" xfId="0" applyNumberFormat="1" applyFont="1" applyFill="1" applyBorder="1" applyAlignment="1">
      <alignment horizontal="left" vertical="top" wrapText="1"/>
    </xf>
    <xf numFmtId="0" fontId="120" fillId="0" borderId="130" xfId="0" applyNumberFormat="1" applyFont="1" applyFill="1" applyBorder="1" applyAlignment="1">
      <alignment horizontal="left" vertical="top" wrapText="1"/>
    </xf>
    <xf numFmtId="0" fontId="120" fillId="0" borderId="136" xfId="0" applyNumberFormat="1" applyFont="1" applyFill="1" applyBorder="1" applyAlignment="1">
      <alignment horizontal="left" vertical="top" wrapText="1"/>
    </xf>
    <xf numFmtId="0" fontId="120" fillId="0" borderId="137" xfId="0" applyNumberFormat="1" applyFont="1" applyFill="1" applyBorder="1" applyAlignment="1">
      <alignment horizontal="left" vertical="top" wrapText="1"/>
    </xf>
    <xf numFmtId="0" fontId="120" fillId="0" borderId="57" xfId="0" applyNumberFormat="1" applyFont="1" applyFill="1" applyBorder="1" applyAlignment="1">
      <alignment horizontal="left" vertical="top" wrapText="1"/>
    </xf>
    <xf numFmtId="0" fontId="120" fillId="0" borderId="11" xfId="0" applyNumberFormat="1" applyFont="1" applyFill="1" applyBorder="1" applyAlignment="1">
      <alignment horizontal="left" vertical="top" wrapText="1"/>
    </xf>
    <xf numFmtId="0" fontId="118" fillId="0" borderId="102" xfId="0" applyFont="1" applyFill="1" applyBorder="1" applyAlignment="1">
      <alignment horizontal="center" vertical="center"/>
    </xf>
    <xf numFmtId="0" fontId="118" fillId="0" borderId="120" xfId="0" applyFont="1" applyFill="1" applyBorder="1" applyAlignment="1">
      <alignment horizontal="center" vertical="center"/>
    </xf>
    <xf numFmtId="0" fontId="118" fillId="0" borderId="130" xfId="0" applyFont="1" applyFill="1" applyBorder="1" applyAlignment="1">
      <alignment horizontal="center" vertical="center"/>
    </xf>
    <xf numFmtId="0" fontId="118" fillId="0" borderId="102" xfId="0" applyFont="1" applyFill="1" applyBorder="1" applyAlignment="1">
      <alignment horizontal="center" vertical="center" wrapText="1"/>
    </xf>
    <xf numFmtId="0" fontId="118" fillId="0" borderId="120" xfId="0" applyFont="1" applyFill="1" applyBorder="1" applyAlignment="1">
      <alignment horizontal="center" vertical="center" wrapText="1"/>
    </xf>
    <xf numFmtId="0" fontId="118" fillId="0" borderId="130" xfId="0" applyFont="1" applyFill="1" applyBorder="1" applyAlignment="1">
      <alignment horizontal="center" vertical="center" wrapText="1"/>
    </xf>
    <xf numFmtId="0" fontId="118" fillId="0" borderId="102" xfId="0" applyFont="1" applyBorder="1" applyAlignment="1">
      <alignment horizontal="center" vertical="top" wrapText="1"/>
    </xf>
    <xf numFmtId="0" fontId="118" fillId="0" borderId="120" xfId="0" applyFont="1" applyBorder="1" applyAlignment="1">
      <alignment horizontal="center" vertical="top" wrapText="1"/>
    </xf>
    <xf numFmtId="0" fontId="118" fillId="0" borderId="130" xfId="0" applyFont="1" applyBorder="1" applyAlignment="1">
      <alignment horizontal="center" vertical="top" wrapText="1"/>
    </xf>
    <xf numFmtId="0" fontId="118" fillId="0" borderId="102" xfId="0" applyFont="1" applyFill="1" applyBorder="1" applyAlignment="1">
      <alignment horizontal="center" vertical="top" wrapText="1"/>
    </xf>
    <xf numFmtId="0" fontId="118" fillId="0" borderId="104" xfId="0" applyFont="1" applyFill="1" applyBorder="1" applyAlignment="1">
      <alignment horizontal="center" vertical="top" wrapText="1"/>
    </xf>
    <xf numFmtId="0" fontId="118" fillId="0" borderId="105" xfId="0" applyFont="1" applyFill="1" applyBorder="1" applyAlignment="1">
      <alignment horizontal="center" vertical="top" wrapText="1"/>
    </xf>
    <xf numFmtId="0" fontId="118" fillId="0" borderId="101" xfId="0" applyFont="1" applyBorder="1" applyAlignment="1">
      <alignment horizontal="center" vertical="top" wrapText="1"/>
    </xf>
    <xf numFmtId="0" fontId="118" fillId="0" borderId="7" xfId="0" applyFont="1" applyBorder="1" applyAlignment="1">
      <alignment horizontal="center" vertical="top" wrapText="1"/>
    </xf>
    <xf numFmtId="0" fontId="120" fillId="0" borderId="139" xfId="0" applyNumberFormat="1" applyFont="1" applyFill="1" applyBorder="1" applyAlignment="1">
      <alignment horizontal="left" vertical="top" wrapText="1"/>
    </xf>
    <xf numFmtId="0" fontId="120" fillId="0" borderId="140" xfId="0" applyNumberFormat="1" applyFont="1" applyFill="1" applyBorder="1" applyAlignment="1">
      <alignment horizontal="left" vertical="top" wrapText="1"/>
    </xf>
    <xf numFmtId="0" fontId="126" fillId="0" borderId="106" xfId="0" applyFont="1" applyBorder="1" applyAlignment="1">
      <alignment horizontal="center" vertical="center" wrapText="1"/>
    </xf>
    <xf numFmtId="0" fontId="131" fillId="0" borderId="106" xfId="0" applyFont="1" applyBorder="1" applyAlignment="1">
      <alignment horizontal="center" vertical="center"/>
    </xf>
    <xf numFmtId="0" fontId="126" fillId="0" borderId="101" xfId="0" applyFont="1" applyBorder="1" applyAlignment="1">
      <alignment horizontal="center" vertical="center" wrapText="1"/>
    </xf>
    <xf numFmtId="0" fontId="107" fillId="0" borderId="107" xfId="0" applyFont="1" applyFill="1" applyBorder="1" applyAlignment="1">
      <alignment horizontal="left" vertical="center" wrapText="1"/>
    </xf>
    <xf numFmtId="0" fontId="107" fillId="0" borderId="105" xfId="0" applyFont="1" applyFill="1" applyBorder="1" applyAlignment="1">
      <alignment horizontal="left" vertical="center" wrapText="1"/>
    </xf>
    <xf numFmtId="0" fontId="107" fillId="0" borderId="107" xfId="0" applyFont="1" applyFill="1" applyBorder="1" applyAlignment="1">
      <alignment horizontal="left"/>
    </xf>
    <xf numFmtId="0" fontId="107" fillId="0" borderId="105" xfId="0" applyFont="1" applyFill="1" applyBorder="1" applyAlignment="1">
      <alignment horizontal="left"/>
    </xf>
    <xf numFmtId="0" fontId="107" fillId="3" borderId="107" xfId="0" applyFont="1" applyFill="1" applyBorder="1" applyAlignment="1">
      <alignment vertical="center" wrapText="1"/>
    </xf>
    <xf numFmtId="0" fontId="107" fillId="3" borderId="105" xfId="0" applyFont="1" applyFill="1" applyBorder="1" applyAlignment="1">
      <alignment vertical="center" wrapText="1"/>
    </xf>
    <xf numFmtId="0" fontId="106" fillId="0" borderId="77" xfId="0" applyFont="1" applyFill="1" applyBorder="1" applyAlignment="1">
      <alignment horizontal="center" vertical="center"/>
    </xf>
    <xf numFmtId="0" fontId="106" fillId="0" borderId="78" xfId="0" applyFont="1" applyFill="1" applyBorder="1" applyAlignment="1">
      <alignment horizontal="center" vertical="center"/>
    </xf>
    <xf numFmtId="0" fontId="106" fillId="0" borderId="79" xfId="0" applyFont="1" applyFill="1" applyBorder="1" applyAlignment="1">
      <alignment horizontal="center" vertical="center"/>
    </xf>
    <xf numFmtId="0" fontId="107" fillId="0" borderId="106" xfId="0" applyFont="1" applyFill="1" applyBorder="1" applyAlignment="1">
      <alignment horizontal="left" vertical="center" wrapText="1"/>
    </xf>
    <xf numFmtId="0" fontId="106" fillId="76" borderId="80" xfId="0" applyFont="1" applyFill="1" applyBorder="1" applyAlignment="1">
      <alignment horizontal="center" vertical="center" wrapText="1"/>
    </xf>
    <xf numFmtId="0" fontId="106" fillId="76" borderId="81" xfId="0" applyFont="1" applyFill="1" applyBorder="1" applyAlignment="1">
      <alignment horizontal="center" vertical="center" wrapText="1"/>
    </xf>
    <xf numFmtId="0" fontId="106" fillId="76" borderId="82" xfId="0" applyFont="1" applyFill="1" applyBorder="1" applyAlignment="1">
      <alignment horizontal="center" vertical="center" wrapText="1"/>
    </xf>
    <xf numFmtId="0" fontId="107" fillId="0" borderId="57" xfId="0" applyFont="1" applyFill="1" applyBorder="1" applyAlignment="1">
      <alignment horizontal="left" vertical="center" wrapText="1"/>
    </xf>
    <xf numFmtId="0" fontId="107" fillId="0" borderId="11" xfId="0" applyFont="1" applyFill="1" applyBorder="1" applyAlignment="1">
      <alignment horizontal="left" vertical="center" wrapText="1"/>
    </xf>
    <xf numFmtId="0" fontId="107" fillId="0" borderId="107" xfId="0" applyFont="1" applyFill="1" applyBorder="1" applyAlignment="1">
      <alignment vertical="center" wrapText="1"/>
    </xf>
    <xf numFmtId="0" fontId="107" fillId="0" borderId="105" xfId="0" applyFont="1" applyFill="1" applyBorder="1" applyAlignment="1">
      <alignment vertical="center" wrapText="1"/>
    </xf>
    <xf numFmtId="0" fontId="107" fillId="3" borderId="84" xfId="0" applyFont="1" applyFill="1" applyBorder="1" applyAlignment="1">
      <alignment horizontal="left" vertical="center" wrapText="1"/>
    </xf>
    <xf numFmtId="0" fontId="107" fillId="3" borderId="85" xfId="0" applyFont="1" applyFill="1" applyBorder="1" applyAlignment="1">
      <alignment horizontal="left" vertical="center" wrapText="1"/>
    </xf>
    <xf numFmtId="0" fontId="107" fillId="0" borderId="87" xfId="0" applyFont="1" applyFill="1" applyBorder="1" applyAlignment="1">
      <alignment horizontal="left" vertical="center" wrapText="1"/>
    </xf>
    <xf numFmtId="0" fontId="107" fillId="0" borderId="88" xfId="0" applyFont="1" applyFill="1" applyBorder="1" applyAlignment="1">
      <alignment horizontal="left" vertical="center" wrapText="1"/>
    </xf>
    <xf numFmtId="0" fontId="107" fillId="0" borderId="57" xfId="0" applyFont="1" applyFill="1" applyBorder="1" applyAlignment="1">
      <alignment vertical="center" wrapText="1"/>
    </xf>
    <xf numFmtId="0" fontId="107" fillId="0" borderId="11" xfId="0" applyFont="1" applyFill="1" applyBorder="1" applyAlignment="1">
      <alignment vertical="center" wrapText="1"/>
    </xf>
    <xf numFmtId="0" fontId="107" fillId="0" borderId="84" xfId="0" applyFont="1" applyFill="1" applyBorder="1" applyAlignment="1">
      <alignment horizontal="left" vertical="center" wrapText="1"/>
    </xf>
    <xf numFmtId="0" fontId="107" fillId="0" borderId="85" xfId="0" applyFont="1" applyFill="1" applyBorder="1" applyAlignment="1">
      <alignment horizontal="left" vertical="center" wrapText="1"/>
    </xf>
    <xf numFmtId="0" fontId="107" fillId="0" borderId="84" xfId="0" applyFont="1" applyFill="1" applyBorder="1" applyAlignment="1">
      <alignment vertical="center" wrapText="1"/>
    </xf>
    <xf numFmtId="0" fontId="107" fillId="0" borderId="85" xfId="0" applyFont="1" applyFill="1" applyBorder="1" applyAlignment="1">
      <alignment vertical="center" wrapText="1"/>
    </xf>
    <xf numFmtId="0" fontId="107" fillId="3" borderId="107" xfId="0" applyFont="1" applyFill="1" applyBorder="1" applyAlignment="1">
      <alignment horizontal="left" vertical="center" wrapText="1"/>
    </xf>
    <xf numFmtId="0" fontId="107" fillId="3" borderId="105" xfId="0" applyFont="1" applyFill="1" applyBorder="1" applyAlignment="1">
      <alignment horizontal="left" vertical="center" wrapText="1"/>
    </xf>
    <xf numFmtId="0" fontId="106" fillId="76" borderId="89" xfId="0" applyFont="1" applyFill="1" applyBorder="1" applyAlignment="1">
      <alignment horizontal="center" vertical="center" wrapText="1"/>
    </xf>
    <xf numFmtId="0" fontId="106" fillId="76" borderId="0" xfId="0" applyFont="1" applyFill="1" applyBorder="1" applyAlignment="1">
      <alignment horizontal="center" vertical="center" wrapText="1"/>
    </xf>
    <xf numFmtId="0" fontId="106" fillId="76" borderId="90" xfId="0" applyFont="1" applyFill="1" applyBorder="1" applyAlignment="1">
      <alignment horizontal="center" vertical="center" wrapText="1"/>
    </xf>
    <xf numFmtId="0" fontId="107" fillId="78" borderId="107" xfId="0" applyFont="1" applyFill="1" applyBorder="1" applyAlignment="1">
      <alignment vertical="center" wrapText="1"/>
    </xf>
    <xf numFmtId="0" fontId="107" fillId="78" borderId="105" xfId="0" applyFont="1" applyFill="1" applyBorder="1" applyAlignment="1">
      <alignment vertical="center" wrapText="1"/>
    </xf>
    <xf numFmtId="0" fontId="106" fillId="76" borderId="94" xfId="0" applyFont="1" applyFill="1" applyBorder="1" applyAlignment="1">
      <alignment horizontal="center" vertical="center"/>
    </xf>
    <xf numFmtId="0" fontId="106" fillId="76" borderId="95" xfId="0" applyFont="1" applyFill="1" applyBorder="1" applyAlignment="1">
      <alignment horizontal="center" vertical="center"/>
    </xf>
    <xf numFmtId="0" fontId="106" fillId="76" borderId="96" xfId="0" applyFont="1" applyFill="1" applyBorder="1" applyAlignment="1">
      <alignment horizontal="center" vertical="center"/>
    </xf>
    <xf numFmtId="0" fontId="106" fillId="76" borderId="106" xfId="0" applyFont="1" applyFill="1" applyBorder="1" applyAlignment="1">
      <alignment horizontal="center" vertical="center" wrapText="1"/>
    </xf>
    <xf numFmtId="0" fontId="106" fillId="0" borderId="106" xfId="0" applyFont="1" applyFill="1" applyBorder="1" applyAlignment="1">
      <alignment horizontal="center" vertical="center"/>
    </xf>
    <xf numFmtId="0" fontId="107" fillId="0" borderId="107" xfId="13" applyFont="1" applyFill="1" applyBorder="1" applyAlignment="1" applyProtection="1">
      <alignment horizontal="left" vertical="top" wrapText="1"/>
      <protection locked="0"/>
    </xf>
    <xf numFmtId="0" fontId="107" fillId="0" borderId="105" xfId="13" applyFont="1" applyFill="1" applyBorder="1" applyAlignment="1" applyProtection="1">
      <alignment horizontal="left" vertical="top" wrapText="1"/>
      <protection locked="0"/>
    </xf>
    <xf numFmtId="0" fontId="107" fillId="3" borderId="107" xfId="13" applyFont="1" applyFill="1" applyBorder="1" applyAlignment="1" applyProtection="1">
      <alignment horizontal="left" vertical="top" wrapText="1"/>
      <protection locked="0"/>
    </xf>
    <xf numFmtId="0" fontId="107" fillId="3" borderId="105" xfId="13" applyFont="1" applyFill="1" applyBorder="1" applyAlignment="1" applyProtection="1">
      <alignment horizontal="left" vertical="top" wrapText="1"/>
      <protection locked="0"/>
    </xf>
    <xf numFmtId="0" fontId="106" fillId="0" borderId="92" xfId="0" applyFont="1" applyFill="1" applyBorder="1" applyAlignment="1">
      <alignment horizontal="center" vertical="center"/>
    </xf>
    <xf numFmtId="0" fontId="107" fillId="0" borderId="107" xfId="0" applyNumberFormat="1" applyFont="1" applyFill="1" applyBorder="1" applyAlignment="1">
      <alignment horizontal="left" vertical="center" wrapText="1"/>
    </xf>
    <xf numFmtId="0" fontId="107" fillId="0" borderId="105" xfId="0" applyNumberFormat="1" applyFont="1" applyFill="1" applyBorder="1" applyAlignment="1">
      <alignment horizontal="left" vertical="center" wrapText="1"/>
    </xf>
    <xf numFmtId="0" fontId="106" fillId="76" borderId="107" xfId="0" applyFont="1" applyFill="1" applyBorder="1" applyAlignment="1">
      <alignment horizontal="center" vertical="center" wrapText="1"/>
    </xf>
    <xf numFmtId="0" fontId="106" fillId="76" borderId="105" xfId="0" applyFont="1" applyFill="1" applyBorder="1" applyAlignment="1">
      <alignment horizontal="center" vertical="center" wrapText="1"/>
    </xf>
    <xf numFmtId="0" fontId="107" fillId="0" borderId="107" xfId="0" applyNumberFormat="1" applyFont="1" applyFill="1" applyBorder="1" applyAlignment="1">
      <alignment horizontal="left" vertical="top" wrapText="1"/>
    </xf>
    <xf numFmtId="0" fontId="107" fillId="0" borderId="105" xfId="0" applyNumberFormat="1" applyFont="1" applyFill="1" applyBorder="1" applyAlignment="1">
      <alignment horizontal="left" vertical="top" wrapText="1"/>
    </xf>
    <xf numFmtId="0" fontId="107" fillId="0" borderId="101" xfId="12672" applyFont="1" applyFill="1" applyBorder="1" applyAlignment="1">
      <alignment horizontal="left" vertical="center" wrapText="1"/>
    </xf>
    <xf numFmtId="0" fontId="107" fillId="0" borderId="138" xfId="12672" applyFont="1" applyFill="1" applyBorder="1" applyAlignment="1">
      <alignment horizontal="left" vertical="center" wrapText="1"/>
    </xf>
    <xf numFmtId="0" fontId="107" fillId="0" borderId="7" xfId="12672" applyFont="1" applyFill="1" applyBorder="1" applyAlignment="1">
      <alignment horizontal="left" vertical="center" wrapText="1"/>
    </xf>
    <xf numFmtId="0" fontId="107" fillId="0" borderId="106" xfId="0" applyFont="1" applyFill="1" applyBorder="1" applyAlignment="1">
      <alignment horizontal="left" vertical="top" wrapText="1"/>
    </xf>
    <xf numFmtId="0" fontId="107" fillId="0" borderId="106" xfId="0" applyNumberFormat="1" applyFont="1" applyFill="1" applyBorder="1" applyAlignment="1">
      <alignment horizontal="left" vertical="top" wrapText="1"/>
    </xf>
    <xf numFmtId="0" fontId="107" fillId="0" borderId="107" xfId="0" applyFont="1" applyFill="1" applyBorder="1" applyAlignment="1">
      <alignment horizontal="left" vertical="top" wrapText="1"/>
    </xf>
    <xf numFmtId="164" fontId="4" fillId="0" borderId="121" xfId="7" applyNumberFormat="1" applyFont="1" applyFill="1" applyBorder="1"/>
  </cellXfs>
  <cellStyles count="21414">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5"/>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RowHeight="14.5"/>
  <cols>
    <col min="1" max="1" width="10.36328125" style="2" customWidth="1"/>
    <col min="2" max="2" width="153" bestFit="1" customWidth="1"/>
    <col min="3" max="3" width="39.453125" customWidth="1"/>
    <col min="7" max="7" width="25" customWidth="1"/>
  </cols>
  <sheetData>
    <row r="1" spans="1:3">
      <c r="A1" s="8"/>
      <c r="B1" s="178" t="s">
        <v>253</v>
      </c>
      <c r="C1" s="89"/>
    </row>
    <row r="2" spans="1:3" s="175" customFormat="1">
      <c r="A2" s="227">
        <v>1</v>
      </c>
      <c r="B2" s="176" t="s">
        <v>254</v>
      </c>
      <c r="C2" s="614" t="s">
        <v>965</v>
      </c>
    </row>
    <row r="3" spans="1:3" s="175" customFormat="1">
      <c r="A3" s="227">
        <v>2</v>
      </c>
      <c r="B3" s="177" t="s">
        <v>255</v>
      </c>
      <c r="C3" s="614" t="s">
        <v>966</v>
      </c>
    </row>
    <row r="4" spans="1:3" s="175" customFormat="1">
      <c r="A4" s="227">
        <v>3</v>
      </c>
      <c r="B4" s="177" t="s">
        <v>256</v>
      </c>
      <c r="C4" s="614" t="s">
        <v>967</v>
      </c>
    </row>
    <row r="5" spans="1:3" s="175" customFormat="1">
      <c r="A5" s="228">
        <v>4</v>
      </c>
      <c r="B5" s="180" t="s">
        <v>257</v>
      </c>
      <c r="C5" s="614" t="s">
        <v>968</v>
      </c>
    </row>
    <row r="6" spans="1:3" s="179" customFormat="1" ht="65.25" customHeight="1">
      <c r="A6" s="777" t="s">
        <v>488</v>
      </c>
      <c r="B6" s="778"/>
      <c r="C6" s="778"/>
    </row>
    <row r="7" spans="1:3">
      <c r="A7" s="351" t="s">
        <v>403</v>
      </c>
      <c r="B7" s="352" t="s">
        <v>258</v>
      </c>
    </row>
    <row r="8" spans="1:3">
      <c r="A8" s="353">
        <v>1</v>
      </c>
      <c r="B8" s="349" t="s">
        <v>223</v>
      </c>
    </row>
    <row r="9" spans="1:3">
      <c r="A9" s="353">
        <v>2</v>
      </c>
      <c r="B9" s="349" t="s">
        <v>259</v>
      </c>
    </row>
    <row r="10" spans="1:3">
      <c r="A10" s="353">
        <v>3</v>
      </c>
      <c r="B10" s="349" t="s">
        <v>260</v>
      </c>
    </row>
    <row r="11" spans="1:3">
      <c r="A11" s="353">
        <v>4</v>
      </c>
      <c r="B11" s="349" t="s">
        <v>261</v>
      </c>
      <c r="C11" s="174"/>
    </row>
    <row r="12" spans="1:3">
      <c r="A12" s="353">
        <v>5</v>
      </c>
      <c r="B12" s="349" t="s">
        <v>187</v>
      </c>
    </row>
    <row r="13" spans="1:3">
      <c r="A13" s="353">
        <v>6</v>
      </c>
      <c r="B13" s="354" t="s">
        <v>149</v>
      </c>
    </row>
    <row r="14" spans="1:3">
      <c r="A14" s="353">
        <v>7</v>
      </c>
      <c r="B14" s="349" t="s">
        <v>262</v>
      </c>
    </row>
    <row r="15" spans="1:3">
      <c r="A15" s="353">
        <v>8</v>
      </c>
      <c r="B15" s="349" t="s">
        <v>265</v>
      </c>
    </row>
    <row r="16" spans="1:3">
      <c r="A16" s="353">
        <v>9</v>
      </c>
      <c r="B16" s="349" t="s">
        <v>88</v>
      </c>
    </row>
    <row r="17" spans="1:2">
      <c r="A17" s="355" t="s">
        <v>545</v>
      </c>
      <c r="B17" s="349" t="s">
        <v>525</v>
      </c>
    </row>
    <row r="18" spans="1:2">
      <c r="A18" s="353">
        <v>10</v>
      </c>
      <c r="B18" s="349" t="s">
        <v>268</v>
      </c>
    </row>
    <row r="19" spans="1:2">
      <c r="A19" s="353">
        <v>11</v>
      </c>
      <c r="B19" s="354" t="s">
        <v>249</v>
      </c>
    </row>
    <row r="20" spans="1:2">
      <c r="A20" s="353">
        <v>12</v>
      </c>
      <c r="B20" s="354" t="s">
        <v>246</v>
      </c>
    </row>
    <row r="21" spans="1:2">
      <c r="A21" s="353">
        <v>13</v>
      </c>
      <c r="B21" s="356" t="s">
        <v>459</v>
      </c>
    </row>
    <row r="22" spans="1:2">
      <c r="A22" s="353">
        <v>14</v>
      </c>
      <c r="B22" s="357" t="s">
        <v>518</v>
      </c>
    </row>
    <row r="23" spans="1:2">
      <c r="A23" s="358">
        <v>15</v>
      </c>
      <c r="B23" s="354" t="s">
        <v>77</v>
      </c>
    </row>
    <row r="24" spans="1:2">
      <c r="A24" s="358">
        <v>15.1</v>
      </c>
      <c r="B24" s="349" t="s">
        <v>554</v>
      </c>
    </row>
    <row r="25" spans="1:2">
      <c r="A25" s="358">
        <v>16</v>
      </c>
      <c r="B25" s="349" t="s">
        <v>622</v>
      </c>
    </row>
    <row r="26" spans="1:2">
      <c r="A26" s="358">
        <v>17</v>
      </c>
      <c r="B26" s="349" t="s">
        <v>935</v>
      </c>
    </row>
    <row r="27" spans="1:2">
      <c r="A27" s="358">
        <v>18</v>
      </c>
      <c r="B27" s="349" t="s">
        <v>955</v>
      </c>
    </row>
    <row r="28" spans="1:2">
      <c r="A28" s="358">
        <v>19</v>
      </c>
      <c r="B28" s="349" t="s">
        <v>956</v>
      </c>
    </row>
    <row r="29" spans="1:2">
      <c r="A29" s="358">
        <v>20</v>
      </c>
      <c r="B29" s="357" t="s">
        <v>721</v>
      </c>
    </row>
    <row r="30" spans="1:2">
      <c r="A30" s="358">
        <v>21</v>
      </c>
      <c r="B30" s="349" t="s">
        <v>739</v>
      </c>
    </row>
    <row r="31" spans="1:2">
      <c r="A31" s="358">
        <v>22</v>
      </c>
      <c r="B31" s="577" t="s">
        <v>756</v>
      </c>
    </row>
    <row r="32" spans="1:2" ht="26">
      <c r="A32" s="358">
        <v>23</v>
      </c>
      <c r="B32" s="577" t="s">
        <v>936</v>
      </c>
    </row>
    <row r="33" spans="1:2">
      <c r="A33" s="358">
        <v>24</v>
      </c>
      <c r="B33" s="349" t="s">
        <v>937</v>
      </c>
    </row>
    <row r="34" spans="1:2">
      <c r="A34" s="358">
        <v>25</v>
      </c>
      <c r="B34" s="349" t="s">
        <v>938</v>
      </c>
    </row>
    <row r="35" spans="1:2">
      <c r="A35" s="353">
        <v>26</v>
      </c>
      <c r="B35" s="357" t="s">
        <v>1014</v>
      </c>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5" location="'26. Retail Products'!A1" display="ზოგადი ინფორმაცია საცალო პროდუქტებზე"/>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zoomScale="85" zoomScaleNormal="85" workbookViewId="0">
      <pane xSplit="1" ySplit="5" topLeftCell="B6" activePane="bottomRight" state="frozen"/>
      <selection pane="topRight"/>
      <selection pane="bottomLeft"/>
      <selection pane="bottomRight" activeCell="C32" sqref="C32"/>
    </sheetView>
  </sheetViews>
  <sheetFormatPr defaultRowHeight="14.5"/>
  <cols>
    <col min="1" max="1" width="9.54296875" style="5" bestFit="1" customWidth="1"/>
    <col min="2" max="2" width="132.453125" style="2" customWidth="1"/>
    <col min="3" max="3" width="18.453125" style="2" customWidth="1"/>
  </cols>
  <sheetData>
    <row r="1" spans="1:6" s="732" customFormat="1">
      <c r="A1" s="182" t="s">
        <v>188</v>
      </c>
      <c r="B1" s="730" t="str">
        <f>Info!C2</f>
        <v>სს თიბისი ბანკი</v>
      </c>
      <c r="C1" s="731"/>
      <c r="D1" s="731"/>
      <c r="E1" s="731"/>
      <c r="F1" s="731"/>
    </row>
    <row r="2" spans="1:6" s="182" customFormat="1" ht="15.75" customHeight="1">
      <c r="A2" s="182" t="s">
        <v>189</v>
      </c>
      <c r="B2" s="710">
        <f>'1. key ratios'!B2</f>
        <v>44651</v>
      </c>
    </row>
    <row r="3" spans="1:6" s="20" customFormat="1" ht="15.75" customHeight="1"/>
    <row r="4" spans="1:6" ht="15" thickBot="1">
      <c r="A4" s="5" t="s">
        <v>412</v>
      </c>
      <c r="B4" s="57" t="s">
        <v>88</v>
      </c>
    </row>
    <row r="5" spans="1:6">
      <c r="A5" s="128" t="s">
        <v>26</v>
      </c>
      <c r="B5" s="129"/>
      <c r="C5" s="130" t="s">
        <v>27</v>
      </c>
    </row>
    <row r="6" spans="1:6">
      <c r="A6" s="131">
        <v>1</v>
      </c>
      <c r="B6" s="78" t="s">
        <v>28</v>
      </c>
      <c r="C6" s="766">
        <f>SUM(C7:C11)</f>
        <v>3254251256.0907302</v>
      </c>
      <c r="D6" s="638"/>
    </row>
    <row r="7" spans="1:6">
      <c r="A7" s="131">
        <v>2</v>
      </c>
      <c r="B7" s="75" t="s">
        <v>29</v>
      </c>
      <c r="C7" s="767">
        <v>21015907.600000001</v>
      </c>
      <c r="D7" s="638"/>
    </row>
    <row r="8" spans="1:6">
      <c r="A8" s="131">
        <v>3</v>
      </c>
      <c r="B8" s="69" t="s">
        <v>30</v>
      </c>
      <c r="C8" s="767">
        <v>524118595.81999999</v>
      </c>
      <c r="D8" s="638"/>
    </row>
    <row r="9" spans="1:6">
      <c r="A9" s="131">
        <v>4</v>
      </c>
      <c r="B9" s="69" t="s">
        <v>31</v>
      </c>
      <c r="C9" s="767">
        <v>170935.39</v>
      </c>
      <c r="D9" s="638"/>
    </row>
    <row r="10" spans="1:6">
      <c r="A10" s="131">
        <v>5</v>
      </c>
      <c r="B10" s="69" t="s">
        <v>32</v>
      </c>
      <c r="C10" s="767">
        <v>8248846.6600000001</v>
      </c>
      <c r="D10" s="638"/>
    </row>
    <row r="11" spans="1:6">
      <c r="A11" s="131">
        <v>6</v>
      </c>
      <c r="B11" s="76" t="s">
        <v>33</v>
      </c>
      <c r="C11" s="767">
        <v>2700696970.6207304</v>
      </c>
      <c r="D11" s="638"/>
    </row>
    <row r="12" spans="1:6" s="4" customFormat="1">
      <c r="A12" s="131">
        <v>7</v>
      </c>
      <c r="B12" s="78" t="s">
        <v>34</v>
      </c>
      <c r="C12" s="768">
        <f>SUM(C13:C27)</f>
        <v>289603095.93999994</v>
      </c>
      <c r="D12" s="638"/>
    </row>
    <row r="13" spans="1:6" s="4" customFormat="1">
      <c r="A13" s="131">
        <v>8</v>
      </c>
      <c r="B13" s="77" t="s">
        <v>35</v>
      </c>
      <c r="C13" s="658">
        <v>170935.39</v>
      </c>
      <c r="D13" s="638"/>
    </row>
    <row r="14" spans="1:6" s="4" customFormat="1" ht="26">
      <c r="A14" s="131">
        <v>9</v>
      </c>
      <c r="B14" s="70" t="s">
        <v>36</v>
      </c>
      <c r="C14" s="767">
        <v>0</v>
      </c>
      <c r="D14" s="638"/>
    </row>
    <row r="15" spans="1:6" s="4" customFormat="1">
      <c r="A15" s="131">
        <v>10</v>
      </c>
      <c r="B15" s="71" t="s">
        <v>37</v>
      </c>
      <c r="C15" s="767">
        <v>281824216.64999998</v>
      </c>
      <c r="D15" s="638"/>
    </row>
    <row r="16" spans="1:6" s="4" customFormat="1">
      <c r="A16" s="131">
        <v>11</v>
      </c>
      <c r="B16" s="72" t="s">
        <v>38</v>
      </c>
      <c r="C16" s="767">
        <v>0</v>
      </c>
      <c r="D16" s="638"/>
    </row>
    <row r="17" spans="1:4" s="4" customFormat="1">
      <c r="A17" s="131">
        <v>12</v>
      </c>
      <c r="B17" s="71" t="s">
        <v>39</v>
      </c>
      <c r="C17" s="767">
        <v>0</v>
      </c>
      <c r="D17" s="638"/>
    </row>
    <row r="18" spans="1:4" s="4" customFormat="1">
      <c r="A18" s="131">
        <v>13</v>
      </c>
      <c r="B18" s="71" t="s">
        <v>40</v>
      </c>
      <c r="C18" s="767">
        <v>0</v>
      </c>
      <c r="D18" s="638"/>
    </row>
    <row r="19" spans="1:4" s="4" customFormat="1">
      <c r="A19" s="131">
        <v>14</v>
      </c>
      <c r="B19" s="71" t="s">
        <v>41</v>
      </c>
      <c r="C19" s="767">
        <v>0</v>
      </c>
      <c r="D19" s="638"/>
    </row>
    <row r="20" spans="1:4" s="4" customFormat="1" ht="26">
      <c r="A20" s="131">
        <v>15</v>
      </c>
      <c r="B20" s="71" t="s">
        <v>42</v>
      </c>
      <c r="C20" s="767">
        <v>0</v>
      </c>
      <c r="D20" s="638"/>
    </row>
    <row r="21" spans="1:4" s="4" customFormat="1" ht="26">
      <c r="A21" s="131">
        <v>16</v>
      </c>
      <c r="B21" s="70" t="s">
        <v>43</v>
      </c>
      <c r="C21" s="767">
        <v>0</v>
      </c>
      <c r="D21" s="638"/>
    </row>
    <row r="22" spans="1:4" s="4" customFormat="1">
      <c r="A22" s="131">
        <v>17</v>
      </c>
      <c r="B22" s="132" t="s">
        <v>44</v>
      </c>
      <c r="C22" s="767">
        <v>7607943.8999999994</v>
      </c>
      <c r="D22" s="638"/>
    </row>
    <row r="23" spans="1:4" s="4" customFormat="1" ht="26">
      <c r="A23" s="131">
        <v>18</v>
      </c>
      <c r="B23" s="70" t="s">
        <v>45</v>
      </c>
      <c r="C23" s="658">
        <v>0</v>
      </c>
      <c r="D23" s="638"/>
    </row>
    <row r="24" spans="1:4" s="4" customFormat="1" ht="26">
      <c r="A24" s="131">
        <v>19</v>
      </c>
      <c r="B24" s="70" t="s">
        <v>46</v>
      </c>
      <c r="C24" s="658">
        <v>0</v>
      </c>
      <c r="D24" s="638"/>
    </row>
    <row r="25" spans="1:4" s="4" customFormat="1" ht="26">
      <c r="A25" s="131">
        <v>20</v>
      </c>
      <c r="B25" s="73" t="s">
        <v>47</v>
      </c>
      <c r="C25" s="658">
        <v>0</v>
      </c>
      <c r="D25" s="638"/>
    </row>
    <row r="26" spans="1:4" s="4" customFormat="1">
      <c r="A26" s="131">
        <v>21</v>
      </c>
      <c r="B26" s="73" t="s">
        <v>48</v>
      </c>
      <c r="C26" s="658">
        <v>0</v>
      </c>
      <c r="D26" s="638"/>
    </row>
    <row r="27" spans="1:4" s="4" customFormat="1" ht="26">
      <c r="A27" s="131">
        <v>22</v>
      </c>
      <c r="B27" s="73" t="s">
        <v>49</v>
      </c>
      <c r="C27" s="658">
        <v>0</v>
      </c>
      <c r="D27" s="638"/>
    </row>
    <row r="28" spans="1:4" s="4" customFormat="1">
      <c r="A28" s="131">
        <v>23</v>
      </c>
      <c r="B28" s="79" t="s">
        <v>23</v>
      </c>
      <c r="C28" s="768">
        <f>C6-C12</f>
        <v>2964648160.1507301</v>
      </c>
      <c r="D28" s="638"/>
    </row>
    <row r="29" spans="1:4" s="4" customFormat="1">
      <c r="A29" s="133"/>
      <c r="B29" s="74"/>
      <c r="C29" s="659"/>
      <c r="D29" s="638"/>
    </row>
    <row r="30" spans="1:4" s="4" customFormat="1">
      <c r="A30" s="133">
        <v>24</v>
      </c>
      <c r="B30" s="79" t="s">
        <v>50</v>
      </c>
      <c r="C30" s="768">
        <f>C31+C34</f>
        <v>620260000</v>
      </c>
      <c r="D30" s="638"/>
    </row>
    <row r="31" spans="1:4" s="4" customFormat="1">
      <c r="A31" s="133">
        <v>25</v>
      </c>
      <c r="B31" s="69" t="s">
        <v>51</v>
      </c>
      <c r="C31" s="769">
        <f>C32+C33</f>
        <v>620260000</v>
      </c>
      <c r="D31" s="638"/>
    </row>
    <row r="32" spans="1:4" s="4" customFormat="1">
      <c r="A32" s="133">
        <v>26</v>
      </c>
      <c r="B32" s="172" t="s">
        <v>52</v>
      </c>
      <c r="C32" s="658">
        <v>0</v>
      </c>
      <c r="D32" s="638"/>
    </row>
    <row r="33" spans="1:4" s="4" customFormat="1">
      <c r="A33" s="133">
        <v>27</v>
      </c>
      <c r="B33" s="172" t="s">
        <v>53</v>
      </c>
      <c r="C33" s="767">
        <v>620260000</v>
      </c>
      <c r="D33" s="638"/>
    </row>
    <row r="34" spans="1:4" s="4" customFormat="1">
      <c r="A34" s="133">
        <v>28</v>
      </c>
      <c r="B34" s="69" t="s">
        <v>54</v>
      </c>
      <c r="C34" s="658">
        <v>0</v>
      </c>
      <c r="D34" s="638"/>
    </row>
    <row r="35" spans="1:4" s="4" customFormat="1">
      <c r="A35" s="133">
        <v>29</v>
      </c>
      <c r="B35" s="79" t="s">
        <v>55</v>
      </c>
      <c r="C35" s="768">
        <f>SUM(C36:C40)</f>
        <v>0</v>
      </c>
      <c r="D35" s="638"/>
    </row>
    <row r="36" spans="1:4" s="4" customFormat="1">
      <c r="A36" s="133">
        <v>30</v>
      </c>
      <c r="B36" s="70" t="s">
        <v>56</v>
      </c>
      <c r="C36" s="658">
        <v>0</v>
      </c>
      <c r="D36" s="638"/>
    </row>
    <row r="37" spans="1:4" s="4" customFormat="1">
      <c r="A37" s="133">
        <v>31</v>
      </c>
      <c r="B37" s="71" t="s">
        <v>57</v>
      </c>
      <c r="C37" s="658">
        <v>0</v>
      </c>
      <c r="D37" s="638"/>
    </row>
    <row r="38" spans="1:4" s="4" customFormat="1" ht="26">
      <c r="A38" s="133">
        <v>32</v>
      </c>
      <c r="B38" s="70" t="s">
        <v>58</v>
      </c>
      <c r="C38" s="658">
        <v>0</v>
      </c>
      <c r="D38" s="638"/>
    </row>
    <row r="39" spans="1:4" s="4" customFormat="1" ht="26">
      <c r="A39" s="133">
        <v>33</v>
      </c>
      <c r="B39" s="70" t="s">
        <v>46</v>
      </c>
      <c r="C39" s="658">
        <v>0</v>
      </c>
      <c r="D39" s="638"/>
    </row>
    <row r="40" spans="1:4" s="4" customFormat="1" ht="26">
      <c r="A40" s="133">
        <v>34</v>
      </c>
      <c r="B40" s="73" t="s">
        <v>59</v>
      </c>
      <c r="C40" s="658">
        <v>0</v>
      </c>
      <c r="D40" s="638"/>
    </row>
    <row r="41" spans="1:4" s="4" customFormat="1">
      <c r="A41" s="133">
        <v>35</v>
      </c>
      <c r="B41" s="79" t="s">
        <v>24</v>
      </c>
      <c r="C41" s="768">
        <f>C30-C35</f>
        <v>620260000</v>
      </c>
      <c r="D41" s="638"/>
    </row>
    <row r="42" spans="1:4" s="4" customFormat="1">
      <c r="A42" s="133"/>
      <c r="B42" s="74"/>
      <c r="C42" s="659"/>
      <c r="D42" s="638"/>
    </row>
    <row r="43" spans="1:4" s="4" customFormat="1">
      <c r="A43" s="133">
        <v>36</v>
      </c>
      <c r="B43" s="80" t="s">
        <v>60</v>
      </c>
      <c r="C43" s="768">
        <f>SUM(C44:C46)</f>
        <v>694894921.35432673</v>
      </c>
      <c r="D43" s="638"/>
    </row>
    <row r="44" spans="1:4" s="4" customFormat="1">
      <c r="A44" s="133">
        <v>37</v>
      </c>
      <c r="B44" s="69" t="s">
        <v>61</v>
      </c>
      <c r="C44" s="767">
        <v>466947234.5</v>
      </c>
      <c r="D44" s="638"/>
    </row>
    <row r="45" spans="1:4" s="4" customFormat="1">
      <c r="A45" s="133">
        <v>38</v>
      </c>
      <c r="B45" s="69" t="s">
        <v>62</v>
      </c>
      <c r="C45" s="767">
        <v>0</v>
      </c>
      <c r="D45" s="638"/>
    </row>
    <row r="46" spans="1:4" s="4" customFormat="1">
      <c r="A46" s="133">
        <v>39</v>
      </c>
      <c r="B46" s="69" t="s">
        <v>63</v>
      </c>
      <c r="C46" s="767">
        <v>227947686.85432673</v>
      </c>
      <c r="D46" s="638"/>
    </row>
    <row r="47" spans="1:4" s="4" customFormat="1">
      <c r="A47" s="133">
        <v>40</v>
      </c>
      <c r="B47" s="80" t="s">
        <v>64</v>
      </c>
      <c r="C47" s="768">
        <f>SUM(C48:C51)</f>
        <v>0</v>
      </c>
      <c r="D47" s="638"/>
    </row>
    <row r="48" spans="1:4" s="4" customFormat="1">
      <c r="A48" s="133">
        <v>41</v>
      </c>
      <c r="B48" s="70" t="s">
        <v>65</v>
      </c>
      <c r="C48" s="658">
        <v>0</v>
      </c>
      <c r="D48" s="638"/>
    </row>
    <row r="49" spans="1:4" s="4" customFormat="1">
      <c r="A49" s="133">
        <v>42</v>
      </c>
      <c r="B49" s="71" t="s">
        <v>66</v>
      </c>
      <c r="C49" s="658">
        <v>0</v>
      </c>
      <c r="D49" s="638"/>
    </row>
    <row r="50" spans="1:4" s="4" customFormat="1" ht="26">
      <c r="A50" s="133">
        <v>43</v>
      </c>
      <c r="B50" s="70" t="s">
        <v>67</v>
      </c>
      <c r="C50" s="658">
        <v>0</v>
      </c>
      <c r="D50" s="638"/>
    </row>
    <row r="51" spans="1:4" s="4" customFormat="1" ht="26">
      <c r="A51" s="133">
        <v>44</v>
      </c>
      <c r="B51" s="70" t="s">
        <v>46</v>
      </c>
      <c r="C51" s="658">
        <v>0</v>
      </c>
      <c r="D51" s="638"/>
    </row>
    <row r="52" spans="1:4" s="4" customFormat="1" ht="15" thickBot="1">
      <c r="A52" s="134">
        <v>45</v>
      </c>
      <c r="B52" s="135" t="s">
        <v>25</v>
      </c>
      <c r="C52" s="252">
        <f>C43-C47</f>
        <v>694894921.35432673</v>
      </c>
      <c r="D52" s="638"/>
    </row>
    <row r="55" spans="1:4">
      <c r="B55" s="2" t="s">
        <v>225</v>
      </c>
    </row>
  </sheetData>
  <dataValidations count="1">
    <dataValidation operator="lessThanOrEqual" allowBlank="1" showInputMessage="1" showErrorMessage="1" errorTitle="Should be negative number" error="Should be whole negative number or 0" sqref="C28:C31 C35 C41:C43 C47 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workbookViewId="0">
      <selection activeCell="C19" sqref="C19:D21"/>
    </sheetView>
  </sheetViews>
  <sheetFormatPr defaultColWidth="9.08984375" defaultRowHeight="13"/>
  <cols>
    <col min="1" max="1" width="10.90625" style="303" bestFit="1" customWidth="1"/>
    <col min="2" max="2" width="59" style="303" customWidth="1"/>
    <col min="3" max="3" width="16.6328125" style="303" bestFit="1" customWidth="1"/>
    <col min="4" max="4" width="22.08984375" style="303" customWidth="1"/>
    <col min="5" max="16384" width="9.08984375" style="303"/>
  </cols>
  <sheetData>
    <row r="1" spans="1:6" s="731" customFormat="1" ht="13.5">
      <c r="A1" s="182" t="s">
        <v>188</v>
      </c>
      <c r="B1" s="730" t="str">
        <f>Info!C2</f>
        <v>სს თიბისი ბანკი</v>
      </c>
    </row>
    <row r="2" spans="1:6" s="182" customFormat="1" ht="15.75" customHeight="1">
      <c r="A2" s="182" t="s">
        <v>189</v>
      </c>
      <c r="B2" s="710">
        <f>'1. key ratios'!B2</f>
        <v>44651</v>
      </c>
    </row>
    <row r="3" spans="1:6" s="20" customFormat="1" ht="15.75" customHeight="1"/>
    <row r="4" spans="1:6" ht="13.5" thickBot="1">
      <c r="A4" s="304" t="s">
        <v>524</v>
      </c>
      <c r="B4" s="337" t="s">
        <v>525</v>
      </c>
    </row>
    <row r="5" spans="1:6" s="338" customFormat="1">
      <c r="A5" s="797" t="s">
        <v>526</v>
      </c>
      <c r="B5" s="798"/>
      <c r="C5" s="327" t="s">
        <v>527</v>
      </c>
      <c r="D5" s="328" t="s">
        <v>528</v>
      </c>
    </row>
    <row r="6" spans="1:6" s="339" customFormat="1">
      <c r="A6" s="329">
        <v>1</v>
      </c>
      <c r="B6" s="330" t="s">
        <v>529</v>
      </c>
      <c r="C6" s="330"/>
      <c r="D6" s="331"/>
    </row>
    <row r="7" spans="1:6" s="339" customFormat="1">
      <c r="A7" s="332" t="s">
        <v>530</v>
      </c>
      <c r="B7" s="333" t="s">
        <v>531</v>
      </c>
      <c r="C7" s="385">
        <v>4.4999999999999998E-2</v>
      </c>
      <c r="D7" s="660">
        <v>916118404.90832341</v>
      </c>
      <c r="E7" s="716"/>
      <c r="F7" s="716"/>
    </row>
    <row r="8" spans="1:6" s="339" customFormat="1">
      <c r="A8" s="332" t="s">
        <v>532</v>
      </c>
      <c r="B8" s="333" t="s">
        <v>533</v>
      </c>
      <c r="C8" s="386">
        <v>0.06</v>
      </c>
      <c r="D8" s="660">
        <v>1221491206.5444312</v>
      </c>
      <c r="E8" s="716"/>
      <c r="F8" s="716"/>
    </row>
    <row r="9" spans="1:6" s="339" customFormat="1">
      <c r="A9" s="332" t="s">
        <v>534</v>
      </c>
      <c r="B9" s="333" t="s">
        <v>535</v>
      </c>
      <c r="C9" s="386">
        <v>0.08</v>
      </c>
      <c r="D9" s="660">
        <v>1628654942.0592418</v>
      </c>
      <c r="E9" s="716"/>
      <c r="F9" s="716"/>
    </row>
    <row r="10" spans="1:6" s="339" customFormat="1">
      <c r="A10" s="329" t="s">
        <v>536</v>
      </c>
      <c r="B10" s="330" t="s">
        <v>537</v>
      </c>
      <c r="C10" s="387"/>
      <c r="D10" s="661"/>
      <c r="E10" s="716"/>
      <c r="F10" s="716"/>
    </row>
    <row r="11" spans="1:6" s="340" customFormat="1">
      <c r="A11" s="334" t="s">
        <v>538</v>
      </c>
      <c r="B11" s="335" t="s">
        <v>600</v>
      </c>
      <c r="C11" s="388">
        <v>2.5000000000000001E-2</v>
      </c>
      <c r="D11" s="662">
        <v>508954669.39351302</v>
      </c>
      <c r="E11" s="716"/>
      <c r="F11" s="716"/>
    </row>
    <row r="12" spans="1:6" s="340" customFormat="1">
      <c r="A12" s="334" t="s">
        <v>539</v>
      </c>
      <c r="B12" s="335" t="s">
        <v>540</v>
      </c>
      <c r="C12" s="388">
        <v>0</v>
      </c>
      <c r="D12" s="662">
        <v>0</v>
      </c>
      <c r="E12" s="716"/>
      <c r="F12" s="716"/>
    </row>
    <row r="13" spans="1:6" s="340" customFormat="1">
      <c r="A13" s="334" t="s">
        <v>541</v>
      </c>
      <c r="B13" s="335" t="s">
        <v>542</v>
      </c>
      <c r="C13" s="388">
        <v>2.5000000000000001E-2</v>
      </c>
      <c r="D13" s="662">
        <v>508954669.39351302</v>
      </c>
      <c r="E13" s="716"/>
      <c r="F13" s="716"/>
    </row>
    <row r="14" spans="1:6" s="339" customFormat="1">
      <c r="A14" s="329" t="s">
        <v>543</v>
      </c>
      <c r="B14" s="330" t="s">
        <v>598</v>
      </c>
      <c r="C14" s="389"/>
      <c r="D14" s="661"/>
      <c r="E14" s="716"/>
      <c r="F14" s="716"/>
    </row>
    <row r="15" spans="1:6" s="339" customFormat="1">
      <c r="A15" s="350" t="s">
        <v>546</v>
      </c>
      <c r="B15" s="335" t="s">
        <v>599</v>
      </c>
      <c r="C15" s="388">
        <v>2.669379551757526E-2</v>
      </c>
      <c r="D15" s="662">
        <v>543437274.90022218</v>
      </c>
      <c r="E15" s="716"/>
      <c r="F15" s="716"/>
    </row>
    <row r="16" spans="1:6" s="339" customFormat="1">
      <c r="A16" s="350" t="s">
        <v>547</v>
      </c>
      <c r="B16" s="335" t="s">
        <v>549</v>
      </c>
      <c r="C16" s="388">
        <v>3.5672278927616728E-2</v>
      </c>
      <c r="D16" s="662">
        <v>726222917.12473416</v>
      </c>
      <c r="E16" s="716"/>
      <c r="F16" s="716"/>
    </row>
    <row r="17" spans="1:6" s="339" customFormat="1">
      <c r="A17" s="350" t="s">
        <v>548</v>
      </c>
      <c r="B17" s="335" t="s">
        <v>596</v>
      </c>
      <c r="C17" s="388">
        <v>5.3412430398965385E-2</v>
      </c>
      <c r="D17" s="662">
        <v>1087380234.2083781</v>
      </c>
      <c r="E17" s="716"/>
      <c r="F17" s="716"/>
    </row>
    <row r="18" spans="1:6" s="338" customFormat="1">
      <c r="A18" s="799" t="s">
        <v>597</v>
      </c>
      <c r="B18" s="800"/>
      <c r="C18" s="390" t="s">
        <v>527</v>
      </c>
      <c r="D18" s="663" t="s">
        <v>528</v>
      </c>
      <c r="E18" s="716"/>
      <c r="F18" s="716"/>
    </row>
    <row r="19" spans="1:6" s="339" customFormat="1">
      <c r="A19" s="336">
        <v>4</v>
      </c>
      <c r="B19" s="335" t="s">
        <v>23</v>
      </c>
      <c r="C19" s="388">
        <v>0.14562437179196555</v>
      </c>
      <c r="D19" s="660">
        <v>2964648160.04073</v>
      </c>
      <c r="E19" s="716"/>
      <c r="F19" s="716"/>
    </row>
    <row r="20" spans="1:6" s="339" customFormat="1">
      <c r="A20" s="336">
        <v>5</v>
      </c>
      <c r="B20" s="335" t="s">
        <v>89</v>
      </c>
      <c r="C20" s="388">
        <v>0.17609172170051038</v>
      </c>
      <c r="D20" s="660">
        <v>3584908160.04073</v>
      </c>
      <c r="E20" s="716"/>
      <c r="F20" s="716"/>
    </row>
    <row r="21" spans="1:6" s="339" customFormat="1" ht="13.5" thickBot="1">
      <c r="A21" s="341" t="s">
        <v>544</v>
      </c>
      <c r="B21" s="342" t="s">
        <v>88</v>
      </c>
      <c r="C21" s="391">
        <v>0.21022516044970108</v>
      </c>
      <c r="D21" s="664">
        <v>4279803081.3950567</v>
      </c>
      <c r="E21" s="716"/>
      <c r="F21" s="716"/>
    </row>
    <row r="22" spans="1:6">
      <c r="F22" s="304"/>
    </row>
    <row r="23" spans="1:6" ht="52">
      <c r="B23" s="22" t="s">
        <v>601</v>
      </c>
    </row>
  </sheetData>
  <mergeCells count="2">
    <mergeCell ref="A5:B5"/>
    <mergeCell ref="A18:B18"/>
  </mergeCells>
  <conditionalFormatting sqref="C21">
    <cfRule type="cellIs" dxfId="20"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5"/>
  <sheetViews>
    <sheetView zoomScale="85" zoomScaleNormal="85" workbookViewId="0">
      <pane xSplit="1" ySplit="5" topLeftCell="B30" activePane="bottomRight" state="frozen"/>
      <selection pane="topRight"/>
      <selection pane="bottomLeft"/>
      <selection pane="bottomRight" activeCell="C38" sqref="C38:C44"/>
    </sheetView>
  </sheetViews>
  <sheetFormatPr defaultRowHeight="14.5"/>
  <cols>
    <col min="1" max="1" width="10.6328125" style="66" customWidth="1"/>
    <col min="2" max="2" width="91.90625" style="66" customWidth="1"/>
    <col min="3" max="3" width="51.08984375" style="66" bestFit="1" customWidth="1"/>
    <col min="4" max="4" width="26.6328125" style="66" bestFit="1" customWidth="1"/>
    <col min="5" max="5" width="9.453125" customWidth="1"/>
  </cols>
  <sheetData>
    <row r="1" spans="1:6" s="732" customFormat="1">
      <c r="A1" s="182" t="s">
        <v>188</v>
      </c>
      <c r="B1" s="743" t="str">
        <f>Info!C2</f>
        <v>სს თიბისი ბანკი</v>
      </c>
      <c r="C1" s="741"/>
      <c r="D1" s="741"/>
      <c r="E1" s="731"/>
      <c r="F1" s="731"/>
    </row>
    <row r="2" spans="1:6" s="182" customFormat="1" ht="15.75" customHeight="1">
      <c r="A2" s="182" t="s">
        <v>189</v>
      </c>
      <c r="B2" s="710">
        <f>'1. key ratios'!B2</f>
        <v>44651</v>
      </c>
    </row>
    <row r="3" spans="1:6" s="20" customFormat="1" ht="15.75" customHeight="1">
      <c r="A3" s="25"/>
    </row>
    <row r="4" spans="1:6" s="20" customFormat="1" ht="15.75" customHeight="1" thickBot="1">
      <c r="A4" s="20" t="s">
        <v>413</v>
      </c>
      <c r="B4" s="195" t="s">
        <v>268</v>
      </c>
      <c r="D4" s="197" t="s">
        <v>93</v>
      </c>
    </row>
    <row r="5" spans="1:6" ht="39">
      <c r="A5" s="147" t="s">
        <v>26</v>
      </c>
      <c r="B5" s="148" t="s">
        <v>231</v>
      </c>
      <c r="C5" s="149" t="s">
        <v>236</v>
      </c>
      <c r="D5" s="196" t="s">
        <v>269</v>
      </c>
    </row>
    <row r="6" spans="1:6">
      <c r="A6" s="136">
        <v>1</v>
      </c>
      <c r="B6" s="81" t="s">
        <v>154</v>
      </c>
      <c r="C6" s="665">
        <v>750811859.72000003</v>
      </c>
      <c r="D6" s="137"/>
      <c r="E6" s="7"/>
    </row>
    <row r="7" spans="1:6">
      <c r="A7" s="136">
        <v>2</v>
      </c>
      <c r="B7" s="82" t="s">
        <v>155</v>
      </c>
      <c r="C7" s="253">
        <v>2587093842.7800002</v>
      </c>
      <c r="D7" s="138"/>
      <c r="E7" s="7"/>
    </row>
    <row r="8" spans="1:6">
      <c r="A8" s="136">
        <v>3</v>
      </c>
      <c r="B8" s="82" t="s">
        <v>156</v>
      </c>
      <c r="C8" s="253">
        <v>842041803.48999989</v>
      </c>
      <c r="D8" s="138"/>
      <c r="E8" s="7"/>
    </row>
    <row r="9" spans="1:6">
      <c r="A9" s="136">
        <v>4</v>
      </c>
      <c r="B9" s="82" t="s">
        <v>185</v>
      </c>
      <c r="C9" s="253">
        <v>0</v>
      </c>
      <c r="D9" s="138"/>
      <c r="E9" s="7"/>
    </row>
    <row r="10" spans="1:6">
      <c r="A10" s="136">
        <v>5</v>
      </c>
      <c r="B10" s="82" t="s">
        <v>157</v>
      </c>
      <c r="C10" s="253">
        <v>1902344986.1818132</v>
      </c>
      <c r="D10" s="138"/>
      <c r="E10" s="7"/>
    </row>
    <row r="11" spans="1:6">
      <c r="A11" s="136">
        <v>6.1</v>
      </c>
      <c r="B11" s="82" t="s">
        <v>158</v>
      </c>
      <c r="C11" s="254">
        <v>16871808618.859999</v>
      </c>
      <c r="D11" s="139"/>
      <c r="E11" s="7"/>
    </row>
    <row r="12" spans="1:6">
      <c r="A12" s="136">
        <v>6.2</v>
      </c>
      <c r="B12" s="83" t="s">
        <v>159</v>
      </c>
      <c r="C12" s="254">
        <v>-680217511.46000004</v>
      </c>
      <c r="D12" s="139"/>
      <c r="E12" s="7"/>
    </row>
    <row r="13" spans="1:6">
      <c r="A13" s="136" t="s">
        <v>485</v>
      </c>
      <c r="B13" s="84" t="s">
        <v>486</v>
      </c>
      <c r="C13" s="254">
        <v>-24809680.620000001</v>
      </c>
      <c r="D13" s="139"/>
      <c r="E13" s="7"/>
    </row>
    <row r="14" spans="1:6">
      <c r="A14" s="136" t="s">
        <v>620</v>
      </c>
      <c r="B14" s="84" t="s">
        <v>609</v>
      </c>
      <c r="C14" s="254">
        <v>0</v>
      </c>
      <c r="D14" s="139"/>
      <c r="E14" s="7"/>
    </row>
    <row r="15" spans="1:6">
      <c r="A15" s="136">
        <v>6</v>
      </c>
      <c r="B15" s="82" t="s">
        <v>160</v>
      </c>
      <c r="C15" s="260">
        <f>C11+C12</f>
        <v>16191591107.399998</v>
      </c>
      <c r="D15" s="139"/>
      <c r="E15" s="7"/>
    </row>
    <row r="16" spans="1:6">
      <c r="A16" s="136">
        <v>7</v>
      </c>
      <c r="B16" s="82" t="s">
        <v>161</v>
      </c>
      <c r="C16" s="253">
        <v>226723048.75</v>
      </c>
      <c r="D16" s="138"/>
      <c r="E16" s="7"/>
    </row>
    <row r="17" spans="1:5">
      <c r="A17" s="136">
        <v>8</v>
      </c>
      <c r="B17" s="82" t="s">
        <v>162</v>
      </c>
      <c r="C17" s="253">
        <v>145444985.45000002</v>
      </c>
      <c r="D17" s="138"/>
      <c r="E17" s="7"/>
    </row>
    <row r="18" spans="1:5">
      <c r="A18" s="136">
        <v>9</v>
      </c>
      <c r="B18" s="82" t="s">
        <v>163</v>
      </c>
      <c r="C18" s="253">
        <v>37219080.381676994</v>
      </c>
      <c r="D18" s="138"/>
      <c r="E18" s="7"/>
    </row>
    <row r="19" spans="1:5">
      <c r="A19" s="136">
        <v>9.1</v>
      </c>
      <c r="B19" s="84" t="s">
        <v>245</v>
      </c>
      <c r="C19" s="254">
        <v>7607943.8999999994</v>
      </c>
      <c r="D19" s="138"/>
      <c r="E19" s="7"/>
    </row>
    <row r="20" spans="1:5">
      <c r="A20" s="136">
        <v>9.1999999999999993</v>
      </c>
      <c r="B20" s="84" t="s">
        <v>235</v>
      </c>
      <c r="C20" s="254">
        <v>28820302.921677001</v>
      </c>
      <c r="D20" s="138"/>
      <c r="E20" s="7"/>
    </row>
    <row r="21" spans="1:5">
      <c r="A21" s="136">
        <v>9.3000000000000007</v>
      </c>
      <c r="B21" s="84" t="s">
        <v>234</v>
      </c>
      <c r="C21" s="254">
        <v>3000</v>
      </c>
      <c r="D21" s="138"/>
      <c r="E21" s="7"/>
    </row>
    <row r="22" spans="1:5">
      <c r="A22" s="136">
        <v>10</v>
      </c>
      <c r="B22" s="82" t="s">
        <v>164</v>
      </c>
      <c r="C22" s="253">
        <v>707287634.33000004</v>
      </c>
      <c r="D22" s="138"/>
      <c r="E22" s="7"/>
    </row>
    <row r="23" spans="1:5">
      <c r="A23" s="136">
        <v>10.1</v>
      </c>
      <c r="B23" s="84" t="s">
        <v>233</v>
      </c>
      <c r="C23" s="253">
        <v>281824216.64999998</v>
      </c>
      <c r="D23" s="229" t="s">
        <v>439</v>
      </c>
      <c r="E23" s="7"/>
    </row>
    <row r="24" spans="1:5">
      <c r="A24" s="136">
        <v>11</v>
      </c>
      <c r="B24" s="85" t="s">
        <v>165</v>
      </c>
      <c r="C24" s="255">
        <v>471812621.98000002</v>
      </c>
      <c r="D24" s="140"/>
      <c r="E24" s="7"/>
    </row>
    <row r="25" spans="1:5">
      <c r="A25" s="136">
        <v>12</v>
      </c>
      <c r="B25" s="87" t="s">
        <v>166</v>
      </c>
      <c r="C25" s="256">
        <f>SUM(C6:C10,C15:C18,C22,C24)</f>
        <v>23862370970.46349</v>
      </c>
      <c r="D25" s="141"/>
      <c r="E25" s="7"/>
    </row>
    <row r="26" spans="1:5">
      <c r="A26" s="136">
        <v>13</v>
      </c>
      <c r="B26" s="82" t="s">
        <v>167</v>
      </c>
      <c r="C26" s="257">
        <v>252870543.29000002</v>
      </c>
      <c r="D26" s="142"/>
      <c r="E26" s="7"/>
    </row>
    <row r="27" spans="1:5">
      <c r="A27" s="136">
        <v>14</v>
      </c>
      <c r="B27" s="82" t="s">
        <v>168</v>
      </c>
      <c r="C27" s="253">
        <v>4592993104.9200001</v>
      </c>
      <c r="D27" s="138"/>
      <c r="E27" s="7"/>
    </row>
    <row r="28" spans="1:5">
      <c r="A28" s="136">
        <v>15</v>
      </c>
      <c r="B28" s="82" t="s">
        <v>169</v>
      </c>
      <c r="C28" s="253">
        <v>5378073764.7700005</v>
      </c>
      <c r="D28" s="138"/>
      <c r="E28" s="7"/>
    </row>
    <row r="29" spans="1:5">
      <c r="A29" s="136">
        <v>16</v>
      </c>
      <c r="B29" s="82" t="s">
        <v>170</v>
      </c>
      <c r="C29" s="253">
        <v>4945351851.2399998</v>
      </c>
      <c r="D29" s="138"/>
      <c r="E29" s="7"/>
    </row>
    <row r="30" spans="1:5">
      <c r="A30" s="136">
        <v>17</v>
      </c>
      <c r="B30" s="82" t="s">
        <v>171</v>
      </c>
      <c r="C30" s="253">
        <v>925987448.75999999</v>
      </c>
      <c r="D30" s="138"/>
      <c r="E30" s="7"/>
    </row>
    <row r="31" spans="1:5">
      <c r="A31" s="136">
        <v>18</v>
      </c>
      <c r="B31" s="82" t="s">
        <v>172</v>
      </c>
      <c r="C31" s="253">
        <v>2862942816.5888004</v>
      </c>
      <c r="D31" s="138"/>
      <c r="E31" s="7"/>
    </row>
    <row r="32" spans="1:5">
      <c r="A32" s="136">
        <v>19</v>
      </c>
      <c r="B32" s="82" t="s">
        <v>173</v>
      </c>
      <c r="C32" s="253">
        <v>109296511.45</v>
      </c>
      <c r="D32" s="138"/>
      <c r="E32" s="7"/>
    </row>
    <row r="33" spans="1:5">
      <c r="A33" s="136">
        <v>20</v>
      </c>
      <c r="B33" s="82" t="s">
        <v>95</v>
      </c>
      <c r="C33" s="253">
        <v>325160584.72000003</v>
      </c>
      <c r="D33" s="138"/>
      <c r="E33" s="7"/>
    </row>
    <row r="34" spans="1:5">
      <c r="A34" s="601">
        <v>20.100000000000001</v>
      </c>
      <c r="B34" s="86" t="s">
        <v>964</v>
      </c>
      <c r="C34" s="255">
        <v>-195052.15</v>
      </c>
      <c r="D34" s="140"/>
      <c r="E34" s="7"/>
    </row>
    <row r="35" spans="1:5">
      <c r="A35" s="136">
        <v>21</v>
      </c>
      <c r="B35" s="85" t="s">
        <v>174</v>
      </c>
      <c r="C35" s="255">
        <v>1209817130</v>
      </c>
      <c r="D35" s="140"/>
      <c r="E35" s="7"/>
    </row>
    <row r="36" spans="1:5">
      <c r="A36" s="136">
        <v>21.1</v>
      </c>
      <c r="B36" s="86" t="s">
        <v>962</v>
      </c>
      <c r="C36" s="258">
        <v>466947234.5</v>
      </c>
      <c r="D36" s="143"/>
      <c r="E36" s="7"/>
    </row>
    <row r="37" spans="1:5">
      <c r="A37" s="136">
        <v>22</v>
      </c>
      <c r="B37" s="87" t="s">
        <v>175</v>
      </c>
      <c r="C37" s="256">
        <f>SUM(C26:C35)</f>
        <v>20602298703.588802</v>
      </c>
      <c r="D37" s="141"/>
      <c r="E37" s="7"/>
    </row>
    <row r="38" spans="1:5">
      <c r="A38" s="136">
        <v>23</v>
      </c>
      <c r="B38" s="85" t="s">
        <v>176</v>
      </c>
      <c r="C38" s="253">
        <v>21015907.600000001</v>
      </c>
      <c r="D38" s="138"/>
      <c r="E38" s="7"/>
    </row>
    <row r="39" spans="1:5">
      <c r="A39" s="136">
        <v>24</v>
      </c>
      <c r="B39" s="85" t="s">
        <v>177</v>
      </c>
      <c r="C39" s="253">
        <v>0</v>
      </c>
      <c r="D39" s="138"/>
      <c r="E39" s="7"/>
    </row>
    <row r="40" spans="1:5">
      <c r="A40" s="136">
        <v>25</v>
      </c>
      <c r="B40" s="85" t="s">
        <v>232</v>
      </c>
      <c r="C40" s="253">
        <v>0</v>
      </c>
      <c r="D40" s="138"/>
      <c r="E40" s="7"/>
    </row>
    <row r="41" spans="1:5">
      <c r="A41" s="136">
        <v>26</v>
      </c>
      <c r="B41" s="85" t="s">
        <v>179</v>
      </c>
      <c r="C41" s="253">
        <v>532367442.48000002</v>
      </c>
      <c r="D41" s="138"/>
      <c r="E41" s="7"/>
    </row>
    <row r="42" spans="1:5">
      <c r="A42" s="136">
        <v>27</v>
      </c>
      <c r="B42" s="85" t="s">
        <v>180</v>
      </c>
      <c r="C42" s="253">
        <v>0</v>
      </c>
      <c r="D42" s="138"/>
      <c r="E42" s="7"/>
    </row>
    <row r="43" spans="1:5">
      <c r="A43" s="136">
        <v>28</v>
      </c>
      <c r="B43" s="85" t="s">
        <v>181</v>
      </c>
      <c r="C43" s="253">
        <v>2706322929.0900002</v>
      </c>
      <c r="D43" s="138"/>
      <c r="E43" s="7"/>
    </row>
    <row r="44" spans="1:5">
      <c r="A44" s="136">
        <v>29</v>
      </c>
      <c r="B44" s="85" t="s">
        <v>35</v>
      </c>
      <c r="C44" s="253">
        <v>170935.39</v>
      </c>
      <c r="D44" s="138"/>
      <c r="E44" s="7"/>
    </row>
    <row r="45" spans="1:5" ht="15" thickBot="1">
      <c r="A45" s="144">
        <v>30</v>
      </c>
      <c r="B45" s="145" t="s">
        <v>182</v>
      </c>
      <c r="C45" s="259">
        <f>SUM(C38:C44)</f>
        <v>3259877214.5599999</v>
      </c>
      <c r="D45" s="146"/>
      <c r="E45" s="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42"/>
  <sheetViews>
    <sheetView zoomScale="70" zoomScaleNormal="70" workbookViewId="0">
      <pane xSplit="2" ySplit="7" topLeftCell="L8" activePane="bottomRight" state="frozen"/>
      <selection pane="topRight"/>
      <selection pane="bottomLeft"/>
      <selection pane="bottomRight" activeCell="C8" sqref="C8:S21"/>
    </sheetView>
  </sheetViews>
  <sheetFormatPr defaultColWidth="9.08984375" defaultRowHeight="13"/>
  <cols>
    <col min="1" max="1" width="10.54296875" style="2" bestFit="1" customWidth="1"/>
    <col min="2" max="2" width="95" style="2" customWidth="1"/>
    <col min="3" max="3" width="13.54296875" style="2" bestFit="1" customWidth="1"/>
    <col min="4" max="4" width="13.08984375" style="2" bestFit="1" customWidth="1"/>
    <col min="5" max="5" width="12" style="2" bestFit="1" customWidth="1"/>
    <col min="6" max="6" width="13.08984375" style="2" bestFit="1" customWidth="1"/>
    <col min="7" max="7" width="13.54296875" style="2" bestFit="1" customWidth="1"/>
    <col min="8" max="8" width="13.08984375" style="2" bestFit="1" customWidth="1"/>
    <col min="9" max="9" width="11" style="2" bestFit="1" customWidth="1"/>
    <col min="10" max="10" width="13.08984375" style="2" bestFit="1" customWidth="1"/>
    <col min="11" max="11" width="13.54296875" style="2" bestFit="1" customWidth="1"/>
    <col min="12" max="12" width="13.08984375" style="2" bestFit="1" customWidth="1"/>
    <col min="13" max="13" width="14.54296875" style="2" bestFit="1" customWidth="1"/>
    <col min="14" max="14" width="13.54296875" style="2" bestFit="1" customWidth="1"/>
    <col min="15" max="15" width="12" style="2" bestFit="1" customWidth="1"/>
    <col min="16" max="16" width="13.08984375" style="2" bestFit="1" customWidth="1"/>
    <col min="17" max="17" width="11" style="2" bestFit="1" customWidth="1"/>
    <col min="18" max="18" width="13.08984375" style="2" bestFit="1" customWidth="1"/>
    <col min="19" max="19" width="33" style="2" bestFit="1" customWidth="1"/>
    <col min="20" max="16384" width="9.08984375" style="11"/>
  </cols>
  <sheetData>
    <row r="1" spans="1:19" s="742" customFormat="1">
      <c r="A1" s="731" t="s">
        <v>188</v>
      </c>
      <c r="B1" s="731" t="str">
        <f>Info!C2</f>
        <v>სს თიბისი ბანკი</v>
      </c>
      <c r="C1" s="731"/>
      <c r="D1" s="731"/>
      <c r="E1" s="731"/>
      <c r="F1" s="731"/>
      <c r="G1" s="731"/>
      <c r="H1" s="731"/>
      <c r="I1" s="731"/>
      <c r="J1" s="731"/>
      <c r="K1" s="731"/>
      <c r="L1" s="731"/>
      <c r="M1" s="731"/>
      <c r="N1" s="731"/>
      <c r="O1" s="731"/>
      <c r="P1" s="731"/>
      <c r="Q1" s="731"/>
      <c r="R1" s="731"/>
      <c r="S1" s="731"/>
    </row>
    <row r="2" spans="1:19" s="742" customFormat="1">
      <c r="A2" s="731" t="s">
        <v>189</v>
      </c>
      <c r="B2" s="710">
        <f>'1. key ratios'!B2</f>
        <v>44651</v>
      </c>
      <c r="C2" s="731"/>
      <c r="D2" s="731"/>
      <c r="E2" s="731"/>
      <c r="F2" s="731"/>
      <c r="G2" s="731"/>
      <c r="H2" s="731"/>
      <c r="I2" s="731"/>
      <c r="J2" s="731"/>
      <c r="K2" s="731"/>
      <c r="L2" s="731"/>
      <c r="M2" s="731"/>
      <c r="N2" s="731"/>
      <c r="O2" s="731"/>
      <c r="P2" s="731"/>
      <c r="Q2" s="731"/>
      <c r="R2" s="731"/>
      <c r="S2" s="731"/>
    </row>
    <row r="4" spans="1:19" ht="26.5" thickBot="1">
      <c r="A4" s="65" t="s">
        <v>414</v>
      </c>
      <c r="B4" s="274" t="s">
        <v>456</v>
      </c>
    </row>
    <row r="5" spans="1:19">
      <c r="A5" s="125"/>
      <c r="B5" s="127"/>
      <c r="C5" s="111" t="s">
        <v>0</v>
      </c>
      <c r="D5" s="111" t="s">
        <v>1</v>
      </c>
      <c r="E5" s="111" t="s">
        <v>2</v>
      </c>
      <c r="F5" s="111" t="s">
        <v>3</v>
      </c>
      <c r="G5" s="111" t="s">
        <v>4</v>
      </c>
      <c r="H5" s="111" t="s">
        <v>5</v>
      </c>
      <c r="I5" s="111" t="s">
        <v>237</v>
      </c>
      <c r="J5" s="111" t="s">
        <v>238</v>
      </c>
      <c r="K5" s="111" t="s">
        <v>239</v>
      </c>
      <c r="L5" s="111" t="s">
        <v>240</v>
      </c>
      <c r="M5" s="111" t="s">
        <v>241</v>
      </c>
      <c r="N5" s="111" t="s">
        <v>242</v>
      </c>
      <c r="O5" s="111" t="s">
        <v>443</v>
      </c>
      <c r="P5" s="111" t="s">
        <v>444</v>
      </c>
      <c r="Q5" s="111" t="s">
        <v>445</v>
      </c>
      <c r="R5" s="269" t="s">
        <v>446</v>
      </c>
      <c r="S5" s="112" t="s">
        <v>447</v>
      </c>
    </row>
    <row r="6" spans="1:19" ht="46.5" customHeight="1">
      <c r="A6" s="151"/>
      <c r="B6" s="805" t="s">
        <v>448</v>
      </c>
      <c r="C6" s="803">
        <v>0</v>
      </c>
      <c r="D6" s="804"/>
      <c r="E6" s="803">
        <v>0.2</v>
      </c>
      <c r="F6" s="804"/>
      <c r="G6" s="803">
        <v>0.35</v>
      </c>
      <c r="H6" s="804"/>
      <c r="I6" s="803">
        <v>0.5</v>
      </c>
      <c r="J6" s="804"/>
      <c r="K6" s="803">
        <v>0.75</v>
      </c>
      <c r="L6" s="804"/>
      <c r="M6" s="803">
        <v>1</v>
      </c>
      <c r="N6" s="804"/>
      <c r="O6" s="803">
        <v>1.5</v>
      </c>
      <c r="P6" s="804"/>
      <c r="Q6" s="803">
        <v>2.5</v>
      </c>
      <c r="R6" s="804"/>
      <c r="S6" s="801" t="s">
        <v>250</v>
      </c>
    </row>
    <row r="7" spans="1:19">
      <c r="A7" s="151"/>
      <c r="B7" s="806"/>
      <c r="C7" s="273" t="s">
        <v>441</v>
      </c>
      <c r="D7" s="273" t="s">
        <v>442</v>
      </c>
      <c r="E7" s="273" t="s">
        <v>441</v>
      </c>
      <c r="F7" s="273" t="s">
        <v>442</v>
      </c>
      <c r="G7" s="273" t="s">
        <v>441</v>
      </c>
      <c r="H7" s="273" t="s">
        <v>442</v>
      </c>
      <c r="I7" s="273" t="s">
        <v>441</v>
      </c>
      <c r="J7" s="273" t="s">
        <v>442</v>
      </c>
      <c r="K7" s="273" t="s">
        <v>441</v>
      </c>
      <c r="L7" s="273" t="s">
        <v>442</v>
      </c>
      <c r="M7" s="273" t="s">
        <v>441</v>
      </c>
      <c r="N7" s="273" t="s">
        <v>442</v>
      </c>
      <c r="O7" s="273" t="s">
        <v>441</v>
      </c>
      <c r="P7" s="273" t="s">
        <v>442</v>
      </c>
      <c r="Q7" s="273" t="s">
        <v>441</v>
      </c>
      <c r="R7" s="273" t="s">
        <v>442</v>
      </c>
      <c r="S7" s="802"/>
    </row>
    <row r="8" spans="1:19" s="155" customFormat="1">
      <c r="A8" s="115">
        <v>1</v>
      </c>
      <c r="B8" s="171" t="s">
        <v>216</v>
      </c>
      <c r="C8" s="666">
        <v>1588795831.48</v>
      </c>
      <c r="D8" s="666">
        <v>0</v>
      </c>
      <c r="E8" s="666">
        <v>0</v>
      </c>
      <c r="F8" s="667">
        <v>0</v>
      </c>
      <c r="G8" s="666">
        <v>0</v>
      </c>
      <c r="H8" s="666">
        <v>0</v>
      </c>
      <c r="I8" s="666">
        <v>0</v>
      </c>
      <c r="J8" s="666">
        <v>0</v>
      </c>
      <c r="K8" s="666">
        <v>0</v>
      </c>
      <c r="L8" s="666">
        <v>0</v>
      </c>
      <c r="M8" s="666">
        <v>2256420690.6231999</v>
      </c>
      <c r="N8" s="666">
        <v>0</v>
      </c>
      <c r="O8" s="666">
        <v>0</v>
      </c>
      <c r="P8" s="666">
        <v>0</v>
      </c>
      <c r="Q8" s="666">
        <v>0</v>
      </c>
      <c r="R8" s="667">
        <v>0</v>
      </c>
      <c r="S8" s="668">
        <v>2256420690.6231999</v>
      </c>
    </row>
    <row r="9" spans="1:19" s="155" customFormat="1">
      <c r="A9" s="115">
        <v>2</v>
      </c>
      <c r="B9" s="171" t="s">
        <v>217</v>
      </c>
      <c r="C9" s="666">
        <v>0</v>
      </c>
      <c r="D9" s="666">
        <v>0</v>
      </c>
      <c r="E9" s="666">
        <v>0</v>
      </c>
      <c r="F9" s="666">
        <v>0</v>
      </c>
      <c r="G9" s="666">
        <v>0</v>
      </c>
      <c r="H9" s="666">
        <v>0</v>
      </c>
      <c r="I9" s="666">
        <v>0</v>
      </c>
      <c r="J9" s="666">
        <v>0</v>
      </c>
      <c r="K9" s="666">
        <v>0</v>
      </c>
      <c r="L9" s="666">
        <v>0</v>
      </c>
      <c r="M9" s="666">
        <v>0</v>
      </c>
      <c r="N9" s="666">
        <v>0</v>
      </c>
      <c r="O9" s="666">
        <v>0</v>
      </c>
      <c r="P9" s="666">
        <v>0</v>
      </c>
      <c r="Q9" s="666">
        <v>0</v>
      </c>
      <c r="R9" s="667">
        <v>0</v>
      </c>
      <c r="S9" s="668">
        <v>0</v>
      </c>
    </row>
    <row r="10" spans="1:19" s="155" customFormat="1">
      <c r="A10" s="115">
        <v>3</v>
      </c>
      <c r="B10" s="171" t="s">
        <v>218</v>
      </c>
      <c r="C10" s="666">
        <v>104177034.38</v>
      </c>
      <c r="D10" s="666">
        <v>0</v>
      </c>
      <c r="E10" s="666">
        <v>0</v>
      </c>
      <c r="F10" s="666">
        <v>0</v>
      </c>
      <c r="G10" s="666">
        <v>0</v>
      </c>
      <c r="H10" s="666">
        <v>0</v>
      </c>
      <c r="I10" s="666">
        <v>0</v>
      </c>
      <c r="J10" s="666">
        <v>0</v>
      </c>
      <c r="K10" s="666">
        <v>0</v>
      </c>
      <c r="L10" s="666">
        <v>0</v>
      </c>
      <c r="M10" s="666">
        <v>0</v>
      </c>
      <c r="N10" s="666">
        <v>0</v>
      </c>
      <c r="O10" s="666">
        <v>0</v>
      </c>
      <c r="P10" s="666">
        <v>0</v>
      </c>
      <c r="Q10" s="666">
        <v>0</v>
      </c>
      <c r="R10" s="667">
        <v>0</v>
      </c>
      <c r="S10" s="668">
        <v>0</v>
      </c>
    </row>
    <row r="11" spans="1:19" s="155" customFormat="1">
      <c r="A11" s="115">
        <v>4</v>
      </c>
      <c r="B11" s="171" t="s">
        <v>219</v>
      </c>
      <c r="C11" s="666">
        <v>351579979.82600009</v>
      </c>
      <c r="D11" s="666">
        <v>0</v>
      </c>
      <c r="E11" s="666">
        <v>0</v>
      </c>
      <c r="F11" s="666">
        <v>0</v>
      </c>
      <c r="G11" s="666">
        <v>0</v>
      </c>
      <c r="H11" s="666">
        <v>0</v>
      </c>
      <c r="I11" s="666">
        <v>0</v>
      </c>
      <c r="J11" s="666">
        <v>0</v>
      </c>
      <c r="K11" s="666">
        <v>0</v>
      </c>
      <c r="L11" s="666">
        <v>0</v>
      </c>
      <c r="M11" s="666">
        <v>0</v>
      </c>
      <c r="N11" s="666">
        <v>0</v>
      </c>
      <c r="O11" s="666">
        <v>0</v>
      </c>
      <c r="P11" s="666">
        <v>0</v>
      </c>
      <c r="Q11" s="666">
        <v>0</v>
      </c>
      <c r="R11" s="667">
        <v>0</v>
      </c>
      <c r="S11" s="668">
        <v>0</v>
      </c>
    </row>
    <row r="12" spans="1:19" s="155" customFormat="1">
      <c r="A12" s="115">
        <v>5</v>
      </c>
      <c r="B12" s="171" t="s">
        <v>220</v>
      </c>
      <c r="C12" s="666">
        <v>0</v>
      </c>
      <c r="D12" s="666">
        <v>0</v>
      </c>
      <c r="E12" s="666">
        <v>0</v>
      </c>
      <c r="F12" s="666">
        <v>0</v>
      </c>
      <c r="G12" s="666">
        <v>0</v>
      </c>
      <c r="H12" s="666">
        <v>0</v>
      </c>
      <c r="I12" s="666">
        <v>0</v>
      </c>
      <c r="J12" s="666">
        <v>0</v>
      </c>
      <c r="K12" s="666">
        <v>0</v>
      </c>
      <c r="L12" s="666">
        <v>0</v>
      </c>
      <c r="M12" s="666">
        <v>0</v>
      </c>
      <c r="N12" s="666">
        <v>0</v>
      </c>
      <c r="O12" s="666">
        <v>0</v>
      </c>
      <c r="P12" s="666">
        <v>0</v>
      </c>
      <c r="Q12" s="666">
        <v>0</v>
      </c>
      <c r="R12" s="667">
        <v>0</v>
      </c>
      <c r="S12" s="668">
        <v>0</v>
      </c>
    </row>
    <row r="13" spans="1:19" s="155" customFormat="1">
      <c r="A13" s="115">
        <v>6</v>
      </c>
      <c r="B13" s="171" t="s">
        <v>221</v>
      </c>
      <c r="C13" s="666">
        <v>0</v>
      </c>
      <c r="D13" s="666">
        <v>0</v>
      </c>
      <c r="E13" s="666">
        <v>787524943.57649994</v>
      </c>
      <c r="F13" s="666">
        <v>3881134.2067</v>
      </c>
      <c r="G13" s="666">
        <v>0</v>
      </c>
      <c r="H13" s="666">
        <v>0</v>
      </c>
      <c r="I13" s="666">
        <v>105178534.2841</v>
      </c>
      <c r="J13" s="666">
        <v>188097655.27460003</v>
      </c>
      <c r="K13" s="666">
        <v>0</v>
      </c>
      <c r="L13" s="666">
        <v>0</v>
      </c>
      <c r="M13" s="666">
        <v>3718998.4704999998</v>
      </c>
      <c r="N13" s="666">
        <v>52310166.195358008</v>
      </c>
      <c r="O13" s="666">
        <v>0</v>
      </c>
      <c r="P13" s="666">
        <v>0</v>
      </c>
      <c r="Q13" s="666">
        <v>0</v>
      </c>
      <c r="R13" s="667">
        <v>0</v>
      </c>
      <c r="S13" s="668">
        <v>360948475.00184804</v>
      </c>
    </row>
    <row r="14" spans="1:19" s="155" customFormat="1">
      <c r="A14" s="115">
        <v>7</v>
      </c>
      <c r="B14" s="171" t="s">
        <v>73</v>
      </c>
      <c r="C14" s="666">
        <v>0</v>
      </c>
      <c r="D14" s="666">
        <v>0</v>
      </c>
      <c r="E14" s="666">
        <v>0</v>
      </c>
      <c r="F14" s="666">
        <v>0</v>
      </c>
      <c r="G14" s="666">
        <v>0</v>
      </c>
      <c r="H14" s="666">
        <v>0</v>
      </c>
      <c r="I14" s="666">
        <v>0</v>
      </c>
      <c r="J14" s="666">
        <v>0</v>
      </c>
      <c r="K14" s="666">
        <v>0</v>
      </c>
      <c r="L14" s="666">
        <v>0</v>
      </c>
      <c r="M14" s="666">
        <v>6310797330.9907007</v>
      </c>
      <c r="N14" s="666">
        <v>980742781.71480012</v>
      </c>
      <c r="O14" s="666">
        <v>0</v>
      </c>
      <c r="P14" s="666">
        <v>0</v>
      </c>
      <c r="Q14" s="666">
        <v>0</v>
      </c>
      <c r="R14" s="667">
        <v>0</v>
      </c>
      <c r="S14" s="668">
        <v>7291540112.7055006</v>
      </c>
    </row>
    <row r="15" spans="1:19" s="155" customFormat="1">
      <c r="A15" s="115">
        <v>8</v>
      </c>
      <c r="B15" s="171" t="s">
        <v>74</v>
      </c>
      <c r="C15" s="666">
        <v>0</v>
      </c>
      <c r="D15" s="666">
        <v>0</v>
      </c>
      <c r="E15" s="666">
        <v>0</v>
      </c>
      <c r="F15" s="666">
        <v>0</v>
      </c>
      <c r="G15" s="666">
        <v>0</v>
      </c>
      <c r="H15" s="666">
        <v>0</v>
      </c>
      <c r="I15" s="666">
        <v>0</v>
      </c>
      <c r="J15" s="666">
        <v>0</v>
      </c>
      <c r="K15" s="666">
        <v>4077266882.6581001</v>
      </c>
      <c r="L15" s="666">
        <v>104451029.54740001</v>
      </c>
      <c r="M15" s="666">
        <v>0</v>
      </c>
      <c r="N15" s="666">
        <v>0</v>
      </c>
      <c r="O15" s="666">
        <v>0</v>
      </c>
      <c r="P15" s="666">
        <v>0</v>
      </c>
      <c r="Q15" s="666">
        <v>0</v>
      </c>
      <c r="R15" s="667">
        <v>0</v>
      </c>
      <c r="S15" s="668">
        <v>3136288434.1541252</v>
      </c>
    </row>
    <row r="16" spans="1:19" s="155" customFormat="1">
      <c r="A16" s="115">
        <v>9</v>
      </c>
      <c r="B16" s="171" t="s">
        <v>75</v>
      </c>
      <c r="C16" s="666">
        <v>0</v>
      </c>
      <c r="D16" s="666">
        <v>0</v>
      </c>
      <c r="E16" s="666">
        <v>0</v>
      </c>
      <c r="F16" s="666">
        <v>0</v>
      </c>
      <c r="G16" s="666">
        <v>3295721396.7157989</v>
      </c>
      <c r="H16" s="666">
        <v>18436508.330800001</v>
      </c>
      <c r="I16" s="666">
        <v>0</v>
      </c>
      <c r="J16" s="666">
        <v>0</v>
      </c>
      <c r="K16" s="666">
        <v>0</v>
      </c>
      <c r="L16" s="666">
        <v>0</v>
      </c>
      <c r="M16" s="666">
        <v>0</v>
      </c>
      <c r="N16" s="666">
        <v>0</v>
      </c>
      <c r="O16" s="666">
        <v>0</v>
      </c>
      <c r="P16" s="666">
        <v>0</v>
      </c>
      <c r="Q16" s="666">
        <v>0</v>
      </c>
      <c r="R16" s="667">
        <v>0</v>
      </c>
      <c r="S16" s="668">
        <v>1159955266.7663095</v>
      </c>
    </row>
    <row r="17" spans="1:19" s="155" customFormat="1">
      <c r="A17" s="115">
        <v>10</v>
      </c>
      <c r="B17" s="171" t="s">
        <v>69</v>
      </c>
      <c r="C17" s="666">
        <v>0</v>
      </c>
      <c r="D17" s="666">
        <v>0</v>
      </c>
      <c r="E17" s="666">
        <v>0</v>
      </c>
      <c r="F17" s="666">
        <v>0</v>
      </c>
      <c r="G17" s="666">
        <v>0</v>
      </c>
      <c r="H17" s="666">
        <v>0</v>
      </c>
      <c r="I17" s="666">
        <v>28258526.508999996</v>
      </c>
      <c r="J17" s="666">
        <v>140000</v>
      </c>
      <c r="K17" s="666">
        <v>0</v>
      </c>
      <c r="L17" s="666">
        <v>0</v>
      </c>
      <c r="M17" s="666">
        <v>98040606.205299988</v>
      </c>
      <c r="N17" s="666">
        <v>1104116.5426</v>
      </c>
      <c r="O17" s="666">
        <v>4293708.4712999994</v>
      </c>
      <c r="P17" s="666">
        <v>26766.639999999999</v>
      </c>
      <c r="Q17" s="666">
        <v>0</v>
      </c>
      <c r="R17" s="667">
        <v>0</v>
      </c>
      <c r="S17" s="668">
        <v>119824698.66935</v>
      </c>
    </row>
    <row r="18" spans="1:19" s="155" customFormat="1">
      <c r="A18" s="115">
        <v>11</v>
      </c>
      <c r="B18" s="171" t="s">
        <v>70</v>
      </c>
      <c r="C18" s="666">
        <v>0</v>
      </c>
      <c r="D18" s="666">
        <v>0</v>
      </c>
      <c r="E18" s="666">
        <v>0</v>
      </c>
      <c r="F18" s="666">
        <v>0</v>
      </c>
      <c r="G18" s="666">
        <v>0</v>
      </c>
      <c r="H18" s="666">
        <v>0</v>
      </c>
      <c r="I18" s="666">
        <v>0</v>
      </c>
      <c r="J18" s="666">
        <v>0</v>
      </c>
      <c r="K18" s="666">
        <v>0</v>
      </c>
      <c r="L18" s="666">
        <v>0</v>
      </c>
      <c r="M18" s="666">
        <v>762972238.70710003</v>
      </c>
      <c r="N18" s="666">
        <v>0</v>
      </c>
      <c r="O18" s="666">
        <v>523594298.18239999</v>
      </c>
      <c r="P18" s="666">
        <v>0</v>
      </c>
      <c r="Q18" s="666">
        <v>8346640.2079999996</v>
      </c>
      <c r="R18" s="667">
        <v>0</v>
      </c>
      <c r="S18" s="668">
        <v>1569230286.5007</v>
      </c>
    </row>
    <row r="19" spans="1:19" s="155" customFormat="1">
      <c r="A19" s="115">
        <v>12</v>
      </c>
      <c r="B19" s="171" t="s">
        <v>71</v>
      </c>
      <c r="C19" s="666">
        <v>0</v>
      </c>
      <c r="D19" s="666">
        <v>0</v>
      </c>
      <c r="E19" s="666">
        <v>0</v>
      </c>
      <c r="F19" s="666">
        <v>0</v>
      </c>
      <c r="G19" s="666">
        <v>0</v>
      </c>
      <c r="H19" s="666">
        <v>0</v>
      </c>
      <c r="I19" s="666">
        <v>0</v>
      </c>
      <c r="J19" s="666">
        <v>0</v>
      </c>
      <c r="K19" s="666">
        <v>0</v>
      </c>
      <c r="L19" s="666">
        <v>0</v>
      </c>
      <c r="M19" s="666">
        <v>0</v>
      </c>
      <c r="N19" s="666">
        <v>0</v>
      </c>
      <c r="O19" s="666">
        <v>0</v>
      </c>
      <c r="P19" s="666">
        <v>0</v>
      </c>
      <c r="Q19" s="666">
        <v>0</v>
      </c>
      <c r="R19" s="667">
        <v>0</v>
      </c>
      <c r="S19" s="668">
        <v>0</v>
      </c>
    </row>
    <row r="20" spans="1:19" s="155" customFormat="1">
      <c r="A20" s="115">
        <v>13</v>
      </c>
      <c r="B20" s="171" t="s">
        <v>72</v>
      </c>
      <c r="C20" s="666">
        <v>0</v>
      </c>
      <c r="D20" s="666">
        <v>0</v>
      </c>
      <c r="E20" s="666">
        <v>0</v>
      </c>
      <c r="F20" s="666">
        <v>0</v>
      </c>
      <c r="G20" s="666">
        <v>0</v>
      </c>
      <c r="H20" s="666">
        <v>0</v>
      </c>
      <c r="I20" s="666">
        <v>0</v>
      </c>
      <c r="J20" s="666">
        <v>0</v>
      </c>
      <c r="K20" s="666">
        <v>0</v>
      </c>
      <c r="L20" s="666">
        <v>0</v>
      </c>
      <c r="M20" s="666">
        <v>0</v>
      </c>
      <c r="N20" s="666">
        <v>0</v>
      </c>
      <c r="O20" s="666">
        <v>0</v>
      </c>
      <c r="P20" s="666">
        <v>0</v>
      </c>
      <c r="Q20" s="666">
        <v>0</v>
      </c>
      <c r="R20" s="667">
        <v>0</v>
      </c>
      <c r="S20" s="668">
        <v>0</v>
      </c>
    </row>
    <row r="21" spans="1:19" s="155" customFormat="1">
      <c r="A21" s="115">
        <v>14</v>
      </c>
      <c r="B21" s="171" t="s">
        <v>248</v>
      </c>
      <c r="C21" s="666">
        <v>750811859.72000015</v>
      </c>
      <c r="D21" s="666">
        <v>0</v>
      </c>
      <c r="E21" s="666">
        <v>0</v>
      </c>
      <c r="F21" s="666">
        <v>0</v>
      </c>
      <c r="G21" s="666">
        <v>0</v>
      </c>
      <c r="H21" s="666">
        <v>0</v>
      </c>
      <c r="I21" s="666">
        <v>0</v>
      </c>
      <c r="J21" s="666">
        <v>0</v>
      </c>
      <c r="K21" s="666">
        <v>0</v>
      </c>
      <c r="L21" s="666">
        <v>0</v>
      </c>
      <c r="M21" s="666">
        <v>2798218211.5080104</v>
      </c>
      <c r="N21" s="666">
        <v>41830315.521148868</v>
      </c>
      <c r="O21" s="666">
        <v>0</v>
      </c>
      <c r="P21" s="666">
        <v>0</v>
      </c>
      <c r="Q21" s="666">
        <v>28820302.921677001</v>
      </c>
      <c r="R21" s="667">
        <v>0</v>
      </c>
      <c r="S21" s="668">
        <v>2912099284.3333516</v>
      </c>
    </row>
    <row r="22" spans="1:19" ht="13.5" thickBot="1">
      <c r="A22" s="99"/>
      <c r="B22" s="157" t="s">
        <v>68</v>
      </c>
      <c r="C22" s="669">
        <f>SUM(C8:C21)</f>
        <v>2795364705.4060006</v>
      </c>
      <c r="D22" s="669">
        <f t="shared" ref="D22:S22" si="0">SUM(D8:D21)</f>
        <v>0</v>
      </c>
      <c r="E22" s="669">
        <f t="shared" si="0"/>
        <v>787524943.57649994</v>
      </c>
      <c r="F22" s="669">
        <f t="shared" si="0"/>
        <v>3881134.2067</v>
      </c>
      <c r="G22" s="669">
        <f t="shared" si="0"/>
        <v>3295721396.7157989</v>
      </c>
      <c r="H22" s="669">
        <f t="shared" si="0"/>
        <v>18436508.330800001</v>
      </c>
      <c r="I22" s="669">
        <f t="shared" si="0"/>
        <v>133437060.7931</v>
      </c>
      <c r="J22" s="669">
        <f t="shared" si="0"/>
        <v>188237655.27460003</v>
      </c>
      <c r="K22" s="669">
        <f t="shared" si="0"/>
        <v>4077266882.6581001</v>
      </c>
      <c r="L22" s="669">
        <f t="shared" si="0"/>
        <v>104451029.54740001</v>
      </c>
      <c r="M22" s="669">
        <f t="shared" si="0"/>
        <v>12230168076.50481</v>
      </c>
      <c r="N22" s="669">
        <f t="shared" si="0"/>
        <v>1075987379.973907</v>
      </c>
      <c r="O22" s="669">
        <f t="shared" si="0"/>
        <v>527888006.65369999</v>
      </c>
      <c r="P22" s="669">
        <f t="shared" si="0"/>
        <v>26766.639999999999</v>
      </c>
      <c r="Q22" s="669">
        <f t="shared" si="0"/>
        <v>37166943.129676998</v>
      </c>
      <c r="R22" s="669">
        <f t="shared" si="0"/>
        <v>0</v>
      </c>
      <c r="S22" s="670">
        <f t="shared" si="0"/>
        <v>18806307248.754387</v>
      </c>
    </row>
    <row r="25" spans="1:19">
      <c r="C25" s="717"/>
      <c r="D25" s="717"/>
      <c r="E25" s="717"/>
      <c r="F25" s="717"/>
      <c r="G25" s="717"/>
      <c r="H25" s="717"/>
      <c r="I25" s="717"/>
      <c r="J25" s="717"/>
      <c r="K25" s="717"/>
      <c r="L25" s="717"/>
      <c r="M25" s="717"/>
      <c r="N25" s="717"/>
      <c r="O25" s="717"/>
      <c r="P25" s="717"/>
      <c r="Q25" s="717"/>
      <c r="R25" s="717"/>
      <c r="S25" s="717"/>
    </row>
    <row r="26" spans="1:19">
      <c r="C26" s="717"/>
      <c r="D26" s="717"/>
      <c r="E26" s="717"/>
      <c r="F26" s="717"/>
      <c r="G26" s="717"/>
      <c r="H26" s="717"/>
      <c r="I26" s="717"/>
      <c r="J26" s="717"/>
      <c r="K26" s="717"/>
      <c r="L26" s="717"/>
      <c r="M26" s="717"/>
      <c r="N26" s="717"/>
      <c r="O26" s="717"/>
      <c r="P26" s="717"/>
      <c r="Q26" s="717"/>
      <c r="R26" s="717"/>
      <c r="S26" s="717"/>
    </row>
    <row r="27" spans="1:19">
      <c r="C27" s="717"/>
      <c r="D27" s="717"/>
      <c r="E27" s="717"/>
      <c r="F27" s="717"/>
      <c r="G27" s="717"/>
      <c r="H27" s="717"/>
      <c r="I27" s="717"/>
      <c r="J27" s="717"/>
      <c r="K27" s="717"/>
      <c r="L27" s="717"/>
      <c r="M27" s="717"/>
      <c r="N27" s="717"/>
      <c r="O27" s="717"/>
      <c r="P27" s="717"/>
      <c r="Q27" s="717"/>
      <c r="R27" s="717"/>
      <c r="S27" s="717"/>
    </row>
    <row r="28" spans="1:19">
      <c r="C28" s="717"/>
      <c r="D28" s="717"/>
      <c r="E28" s="717"/>
      <c r="F28" s="717"/>
      <c r="G28" s="717"/>
      <c r="H28" s="717"/>
      <c r="I28" s="717"/>
      <c r="J28" s="717"/>
      <c r="K28" s="717"/>
      <c r="L28" s="717"/>
      <c r="M28" s="717"/>
      <c r="N28" s="717"/>
      <c r="O28" s="717"/>
      <c r="P28" s="717"/>
      <c r="Q28" s="717"/>
      <c r="R28" s="717"/>
      <c r="S28" s="717"/>
    </row>
    <row r="29" spans="1:19">
      <c r="C29" s="717"/>
      <c r="D29" s="717"/>
      <c r="E29" s="717"/>
      <c r="F29" s="717"/>
      <c r="G29" s="717"/>
      <c r="H29" s="717"/>
      <c r="I29" s="717"/>
      <c r="J29" s="717"/>
      <c r="K29" s="717"/>
      <c r="L29" s="717"/>
      <c r="M29" s="717"/>
      <c r="N29" s="717"/>
      <c r="O29" s="717"/>
      <c r="P29" s="717"/>
      <c r="Q29" s="717"/>
      <c r="R29" s="717"/>
      <c r="S29" s="717"/>
    </row>
    <row r="30" spans="1:19">
      <c r="C30" s="717"/>
      <c r="D30" s="717"/>
      <c r="E30" s="717"/>
      <c r="F30" s="717"/>
      <c r="G30" s="717"/>
      <c r="H30" s="717"/>
      <c r="I30" s="717"/>
      <c r="J30" s="717"/>
      <c r="K30" s="717"/>
      <c r="L30" s="717"/>
      <c r="M30" s="717"/>
      <c r="N30" s="717"/>
      <c r="O30" s="717"/>
      <c r="P30" s="717"/>
      <c r="Q30" s="717"/>
      <c r="R30" s="717"/>
      <c r="S30" s="717"/>
    </row>
    <row r="31" spans="1:19">
      <c r="C31" s="717"/>
      <c r="D31" s="717"/>
      <c r="E31" s="717"/>
      <c r="F31" s="717"/>
      <c r="G31" s="717"/>
      <c r="H31" s="717"/>
      <c r="I31" s="717"/>
      <c r="J31" s="717"/>
      <c r="K31" s="717"/>
      <c r="L31" s="717"/>
      <c r="M31" s="717"/>
      <c r="N31" s="717"/>
      <c r="O31" s="717"/>
      <c r="P31" s="717"/>
      <c r="Q31" s="717"/>
      <c r="R31" s="717"/>
      <c r="S31" s="717"/>
    </row>
    <row r="32" spans="1:19">
      <c r="C32" s="717"/>
      <c r="D32" s="717"/>
      <c r="E32" s="717"/>
      <c r="F32" s="717"/>
      <c r="G32" s="717"/>
      <c r="H32" s="717"/>
      <c r="I32" s="717"/>
      <c r="J32" s="717"/>
      <c r="K32" s="717"/>
      <c r="L32" s="717"/>
      <c r="M32" s="717"/>
      <c r="N32" s="717"/>
      <c r="O32" s="717"/>
      <c r="P32" s="717"/>
      <c r="Q32" s="717"/>
      <c r="R32" s="717"/>
      <c r="S32" s="717"/>
    </row>
    <row r="33" spans="3:19">
      <c r="C33" s="717"/>
      <c r="D33" s="717"/>
      <c r="E33" s="717"/>
      <c r="F33" s="717"/>
      <c r="G33" s="717"/>
      <c r="H33" s="717"/>
      <c r="I33" s="717"/>
      <c r="J33" s="717"/>
      <c r="K33" s="717"/>
      <c r="L33" s="717"/>
      <c r="M33" s="717"/>
      <c r="N33" s="717"/>
      <c r="O33" s="717"/>
      <c r="P33" s="717"/>
      <c r="Q33" s="717"/>
      <c r="R33" s="717"/>
      <c r="S33" s="717"/>
    </row>
    <row r="34" spans="3:19">
      <c r="C34" s="717"/>
      <c r="D34" s="717"/>
      <c r="E34" s="717"/>
      <c r="F34" s="717"/>
      <c r="G34" s="717"/>
      <c r="H34" s="717"/>
      <c r="I34" s="717"/>
      <c r="J34" s="717"/>
      <c r="K34" s="717"/>
      <c r="L34" s="717"/>
      <c r="M34" s="717"/>
      <c r="N34" s="717"/>
      <c r="O34" s="717"/>
      <c r="P34" s="717"/>
      <c r="Q34" s="717"/>
      <c r="R34" s="717"/>
      <c r="S34" s="717"/>
    </row>
    <row r="35" spans="3:19">
      <c r="C35" s="717"/>
      <c r="D35" s="717"/>
      <c r="E35" s="717"/>
      <c r="F35" s="717"/>
      <c r="G35" s="717"/>
      <c r="H35" s="717"/>
      <c r="I35" s="717"/>
      <c r="J35" s="717"/>
      <c r="K35" s="717"/>
      <c r="L35" s="717"/>
      <c r="M35" s="717"/>
      <c r="N35" s="717"/>
      <c r="O35" s="717"/>
      <c r="P35" s="717"/>
      <c r="Q35" s="717"/>
      <c r="R35" s="717"/>
      <c r="S35" s="717"/>
    </row>
    <row r="36" spans="3:19">
      <c r="C36" s="717"/>
      <c r="D36" s="717"/>
      <c r="E36" s="717"/>
      <c r="F36" s="717"/>
      <c r="G36" s="717"/>
      <c r="H36" s="717"/>
      <c r="I36" s="717"/>
      <c r="J36" s="717"/>
      <c r="K36" s="717"/>
      <c r="L36" s="717"/>
      <c r="M36" s="717"/>
      <c r="N36" s="717"/>
      <c r="O36" s="717"/>
      <c r="P36" s="717"/>
      <c r="Q36" s="717"/>
      <c r="R36" s="717"/>
      <c r="S36" s="717"/>
    </row>
    <row r="37" spans="3:19">
      <c r="C37" s="717"/>
      <c r="D37" s="717"/>
      <c r="E37" s="717"/>
      <c r="F37" s="717"/>
      <c r="G37" s="717"/>
      <c r="H37" s="717"/>
      <c r="I37" s="717"/>
      <c r="J37" s="717"/>
      <c r="K37" s="717"/>
      <c r="L37" s="717"/>
      <c r="M37" s="717"/>
      <c r="N37" s="717"/>
      <c r="O37" s="717"/>
      <c r="P37" s="717"/>
      <c r="Q37" s="717"/>
      <c r="R37" s="717"/>
      <c r="S37" s="717"/>
    </row>
    <row r="38" spans="3:19">
      <c r="C38" s="717"/>
      <c r="D38" s="717"/>
      <c r="E38" s="717"/>
      <c r="F38" s="717"/>
      <c r="G38" s="717"/>
      <c r="H38" s="717"/>
      <c r="I38" s="717"/>
      <c r="J38" s="717"/>
      <c r="K38" s="717"/>
      <c r="L38" s="717"/>
      <c r="M38" s="717"/>
      <c r="N38" s="717"/>
      <c r="O38" s="717"/>
      <c r="P38" s="717"/>
      <c r="Q38" s="717"/>
      <c r="R38" s="717"/>
      <c r="S38" s="717"/>
    </row>
    <row r="39" spans="3:19">
      <c r="C39" s="717"/>
      <c r="D39" s="717"/>
      <c r="E39" s="717"/>
      <c r="F39" s="717"/>
      <c r="G39" s="717"/>
      <c r="H39" s="717"/>
      <c r="I39" s="717"/>
      <c r="J39" s="717"/>
      <c r="K39" s="717"/>
      <c r="L39" s="717"/>
      <c r="M39" s="717"/>
      <c r="N39" s="717"/>
      <c r="O39" s="717"/>
      <c r="P39" s="717"/>
      <c r="Q39" s="717"/>
      <c r="R39" s="717"/>
      <c r="S39" s="717"/>
    </row>
    <row r="40" spans="3:19">
      <c r="C40" s="303"/>
    </row>
    <row r="41" spans="3:19">
      <c r="C41" s="303"/>
    </row>
    <row r="42" spans="3:19">
      <c r="C42" s="303"/>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37"/>
  <sheetViews>
    <sheetView zoomScale="85" zoomScaleNormal="85" workbookViewId="0">
      <pane xSplit="2" ySplit="6" topLeftCell="U7" activePane="bottomRight" state="frozen"/>
      <selection pane="topRight"/>
      <selection pane="bottomLeft"/>
      <selection pane="bottomRight" activeCell="C7" sqref="C7:U20"/>
    </sheetView>
  </sheetViews>
  <sheetFormatPr defaultColWidth="9.08984375" defaultRowHeight="13"/>
  <cols>
    <col min="1" max="1" width="10.54296875" style="2" bestFit="1" customWidth="1"/>
    <col min="2" max="2" width="101.08984375" style="2" bestFit="1" customWidth="1"/>
    <col min="3" max="3" width="17" style="2" bestFit="1" customWidth="1"/>
    <col min="4" max="4" width="19.36328125" style="2" bestFit="1" customWidth="1"/>
    <col min="5" max="5" width="30.54296875" style="2" bestFit="1" customWidth="1"/>
    <col min="6" max="6" width="29.08984375" style="2" customWidth="1"/>
    <col min="7" max="7" width="28.54296875" style="2" customWidth="1"/>
    <col min="8" max="8" width="22.453125" style="2" customWidth="1"/>
    <col min="9" max="9" width="16.36328125" style="2" customWidth="1"/>
    <col min="10" max="10" width="14.54296875" style="2" customWidth="1"/>
    <col min="11" max="11" width="15.6328125" style="2" customWidth="1"/>
    <col min="12" max="12" width="13.36328125" style="2" customWidth="1"/>
    <col min="13" max="13" width="20.90625" style="2" customWidth="1"/>
    <col min="14" max="14" width="19.36328125" style="2" customWidth="1"/>
    <col min="15" max="15" width="18.453125" style="2" customWidth="1"/>
    <col min="16" max="16" width="19" style="2" customWidth="1"/>
    <col min="17" max="17" width="20.36328125" style="2" customWidth="1"/>
    <col min="18" max="18" width="18" style="2" customWidth="1"/>
    <col min="19" max="19" width="36" style="2" customWidth="1"/>
    <col min="20" max="20" width="19.453125" style="2" customWidth="1"/>
    <col min="21" max="21" width="19.08984375" style="2" customWidth="1"/>
    <col min="22" max="22" width="20" style="2" customWidth="1"/>
    <col min="23" max="16384" width="9.08984375" style="11"/>
  </cols>
  <sheetData>
    <row r="1" spans="1:22" s="742" customFormat="1">
      <c r="A1" s="731" t="s">
        <v>188</v>
      </c>
      <c r="B1" s="731" t="str">
        <f>Info!C2</f>
        <v>სს თიბისი ბანკი</v>
      </c>
      <c r="C1" s="731"/>
      <c r="D1" s="731"/>
      <c r="E1" s="731"/>
      <c r="F1" s="731"/>
      <c r="G1" s="731"/>
      <c r="H1" s="731"/>
      <c r="I1" s="731"/>
      <c r="J1" s="731"/>
      <c r="K1" s="731"/>
      <c r="L1" s="731"/>
      <c r="M1" s="731"/>
      <c r="N1" s="731"/>
      <c r="O1" s="731"/>
      <c r="P1" s="731"/>
      <c r="Q1" s="731"/>
      <c r="R1" s="731"/>
      <c r="S1" s="731"/>
      <c r="T1" s="731"/>
      <c r="U1" s="731"/>
      <c r="V1" s="731"/>
    </row>
    <row r="2" spans="1:22" s="742" customFormat="1">
      <c r="A2" s="731" t="s">
        <v>189</v>
      </c>
      <c r="B2" s="710">
        <f>'1. key ratios'!B2</f>
        <v>44651</v>
      </c>
      <c r="C2" s="731"/>
      <c r="D2" s="731"/>
      <c r="E2" s="731"/>
      <c r="F2" s="731"/>
      <c r="G2" s="731"/>
      <c r="H2" s="731"/>
      <c r="I2" s="731"/>
      <c r="J2" s="731"/>
      <c r="K2" s="731"/>
      <c r="L2" s="731"/>
      <c r="M2" s="731"/>
      <c r="N2" s="731"/>
      <c r="O2" s="731"/>
      <c r="P2" s="731"/>
      <c r="Q2" s="731"/>
      <c r="R2" s="731"/>
      <c r="S2" s="731"/>
      <c r="T2" s="731"/>
      <c r="U2" s="731"/>
      <c r="V2" s="731"/>
    </row>
    <row r="4" spans="1:22" ht="27" thickBot="1">
      <c r="A4" s="2" t="s">
        <v>415</v>
      </c>
      <c r="B4" s="275" t="s">
        <v>457</v>
      </c>
      <c r="V4" s="197" t="s">
        <v>93</v>
      </c>
    </row>
    <row r="5" spans="1:22">
      <c r="A5" s="97"/>
      <c r="B5" s="98"/>
      <c r="C5" s="807" t="s">
        <v>198</v>
      </c>
      <c r="D5" s="808"/>
      <c r="E5" s="808"/>
      <c r="F5" s="808"/>
      <c r="G5" s="808"/>
      <c r="H5" s="808"/>
      <c r="I5" s="808"/>
      <c r="J5" s="808"/>
      <c r="K5" s="808"/>
      <c r="L5" s="809"/>
      <c r="M5" s="807" t="s">
        <v>199</v>
      </c>
      <c r="N5" s="808"/>
      <c r="O5" s="808"/>
      <c r="P5" s="808"/>
      <c r="Q5" s="808"/>
      <c r="R5" s="808"/>
      <c r="S5" s="809"/>
      <c r="T5" s="812" t="s">
        <v>455</v>
      </c>
      <c r="U5" s="812" t="s">
        <v>454</v>
      </c>
      <c r="V5" s="810" t="s">
        <v>200</v>
      </c>
    </row>
    <row r="6" spans="1:22" s="65" customFormat="1" ht="130">
      <c r="A6" s="113"/>
      <c r="B6" s="173"/>
      <c r="C6" s="95" t="s">
        <v>201</v>
      </c>
      <c r="D6" s="94" t="s">
        <v>202</v>
      </c>
      <c r="E6" s="91" t="s">
        <v>203</v>
      </c>
      <c r="F6" s="276" t="s">
        <v>449</v>
      </c>
      <c r="G6" s="94" t="s">
        <v>204</v>
      </c>
      <c r="H6" s="94" t="s">
        <v>205</v>
      </c>
      <c r="I6" s="94" t="s">
        <v>206</v>
      </c>
      <c r="J6" s="94" t="s">
        <v>247</v>
      </c>
      <c r="K6" s="94" t="s">
        <v>207</v>
      </c>
      <c r="L6" s="96" t="s">
        <v>208</v>
      </c>
      <c r="M6" s="95" t="s">
        <v>209</v>
      </c>
      <c r="N6" s="94" t="s">
        <v>210</v>
      </c>
      <c r="O6" s="94" t="s">
        <v>211</v>
      </c>
      <c r="P6" s="94" t="s">
        <v>212</v>
      </c>
      <c r="Q6" s="94" t="s">
        <v>213</v>
      </c>
      <c r="R6" s="94" t="s">
        <v>214</v>
      </c>
      <c r="S6" s="96" t="s">
        <v>215</v>
      </c>
      <c r="T6" s="813"/>
      <c r="U6" s="813"/>
      <c r="V6" s="811"/>
    </row>
    <row r="7" spans="1:22" s="155" customFormat="1">
      <c r="A7" s="156">
        <v>1</v>
      </c>
      <c r="B7" s="154" t="s">
        <v>216</v>
      </c>
      <c r="C7" s="671">
        <v>0</v>
      </c>
      <c r="D7" s="666">
        <v>0</v>
      </c>
      <c r="E7" s="666">
        <v>0</v>
      </c>
      <c r="F7" s="666">
        <v>0</v>
      </c>
      <c r="G7" s="666">
        <v>0</v>
      </c>
      <c r="H7" s="666">
        <v>0</v>
      </c>
      <c r="I7" s="666">
        <v>0</v>
      </c>
      <c r="J7" s="666">
        <v>0</v>
      </c>
      <c r="K7" s="666">
        <v>0</v>
      </c>
      <c r="L7" s="668">
        <v>0</v>
      </c>
      <c r="M7" s="671">
        <v>0</v>
      </c>
      <c r="N7" s="666">
        <v>0</v>
      </c>
      <c r="O7" s="666">
        <v>0</v>
      </c>
      <c r="P7" s="666">
        <v>0</v>
      </c>
      <c r="Q7" s="666">
        <v>0</v>
      </c>
      <c r="R7" s="666">
        <v>0</v>
      </c>
      <c r="S7" s="668">
        <v>0</v>
      </c>
      <c r="T7" s="672">
        <v>0</v>
      </c>
      <c r="U7" s="673">
        <v>0</v>
      </c>
      <c r="V7" s="262">
        <f>SUM(C7:S7)</f>
        <v>0</v>
      </c>
    </row>
    <row r="8" spans="1:22" s="155" customFormat="1">
      <c r="A8" s="156">
        <v>2</v>
      </c>
      <c r="B8" s="154" t="s">
        <v>217</v>
      </c>
      <c r="C8" s="671">
        <v>0</v>
      </c>
      <c r="D8" s="666">
        <v>0</v>
      </c>
      <c r="E8" s="666">
        <v>0</v>
      </c>
      <c r="F8" s="666">
        <v>0</v>
      </c>
      <c r="G8" s="666">
        <v>0</v>
      </c>
      <c r="H8" s="666">
        <v>0</v>
      </c>
      <c r="I8" s="666">
        <v>0</v>
      </c>
      <c r="J8" s="666">
        <v>0</v>
      </c>
      <c r="K8" s="666">
        <v>0</v>
      </c>
      <c r="L8" s="668">
        <v>0</v>
      </c>
      <c r="M8" s="671">
        <v>0</v>
      </c>
      <c r="N8" s="666">
        <v>0</v>
      </c>
      <c r="O8" s="666">
        <v>0</v>
      </c>
      <c r="P8" s="666">
        <v>0</v>
      </c>
      <c r="Q8" s="666">
        <v>0</v>
      </c>
      <c r="R8" s="666">
        <v>0</v>
      </c>
      <c r="S8" s="668">
        <v>0</v>
      </c>
      <c r="T8" s="673">
        <v>0</v>
      </c>
      <c r="U8" s="673">
        <v>0</v>
      </c>
      <c r="V8" s="262">
        <f t="shared" ref="V8:V20" si="0">SUM(C8:S8)</f>
        <v>0</v>
      </c>
    </row>
    <row r="9" spans="1:22" s="155" customFormat="1">
      <c r="A9" s="156">
        <v>3</v>
      </c>
      <c r="B9" s="154" t="s">
        <v>218</v>
      </c>
      <c r="C9" s="671">
        <v>0</v>
      </c>
      <c r="D9" s="666">
        <v>0</v>
      </c>
      <c r="E9" s="666">
        <v>0</v>
      </c>
      <c r="F9" s="666">
        <v>0</v>
      </c>
      <c r="G9" s="666">
        <v>0</v>
      </c>
      <c r="H9" s="666">
        <v>0</v>
      </c>
      <c r="I9" s="666">
        <v>0</v>
      </c>
      <c r="J9" s="666">
        <v>0</v>
      </c>
      <c r="K9" s="666">
        <v>0</v>
      </c>
      <c r="L9" s="668">
        <v>0</v>
      </c>
      <c r="M9" s="671">
        <v>0</v>
      </c>
      <c r="N9" s="666">
        <v>0</v>
      </c>
      <c r="O9" s="666">
        <v>0</v>
      </c>
      <c r="P9" s="666">
        <v>0</v>
      </c>
      <c r="Q9" s="666">
        <v>0</v>
      </c>
      <c r="R9" s="666">
        <v>0</v>
      </c>
      <c r="S9" s="668">
        <v>0</v>
      </c>
      <c r="T9" s="673">
        <v>0</v>
      </c>
      <c r="U9" s="673">
        <v>0</v>
      </c>
      <c r="V9" s="262">
        <f>SUM(C9:S9)</f>
        <v>0</v>
      </c>
    </row>
    <row r="10" spans="1:22" s="155" customFormat="1">
      <c r="A10" s="156">
        <v>4</v>
      </c>
      <c r="B10" s="154" t="s">
        <v>219</v>
      </c>
      <c r="C10" s="671">
        <v>0</v>
      </c>
      <c r="D10" s="666">
        <v>0</v>
      </c>
      <c r="E10" s="666">
        <v>0</v>
      </c>
      <c r="F10" s="666">
        <v>0</v>
      </c>
      <c r="G10" s="666">
        <v>0</v>
      </c>
      <c r="H10" s="666">
        <v>0</v>
      </c>
      <c r="I10" s="666">
        <v>0</v>
      </c>
      <c r="J10" s="666">
        <v>0</v>
      </c>
      <c r="K10" s="666">
        <v>0</v>
      </c>
      <c r="L10" s="668">
        <v>0</v>
      </c>
      <c r="M10" s="671">
        <v>0</v>
      </c>
      <c r="N10" s="666">
        <v>0</v>
      </c>
      <c r="O10" s="666">
        <v>0</v>
      </c>
      <c r="P10" s="666">
        <v>0</v>
      </c>
      <c r="Q10" s="666">
        <v>0</v>
      </c>
      <c r="R10" s="666">
        <v>0</v>
      </c>
      <c r="S10" s="668">
        <v>0</v>
      </c>
      <c r="T10" s="673">
        <v>0</v>
      </c>
      <c r="U10" s="673">
        <v>0</v>
      </c>
      <c r="V10" s="262">
        <f t="shared" si="0"/>
        <v>0</v>
      </c>
    </row>
    <row r="11" spans="1:22" s="155" customFormat="1">
      <c r="A11" s="156">
        <v>5</v>
      </c>
      <c r="B11" s="154" t="s">
        <v>220</v>
      </c>
      <c r="C11" s="671">
        <v>0</v>
      </c>
      <c r="D11" s="666">
        <v>0</v>
      </c>
      <c r="E11" s="666">
        <v>0</v>
      </c>
      <c r="F11" s="666">
        <v>0</v>
      </c>
      <c r="G11" s="666">
        <v>0</v>
      </c>
      <c r="H11" s="666">
        <v>0</v>
      </c>
      <c r="I11" s="666">
        <v>0</v>
      </c>
      <c r="J11" s="666">
        <v>0</v>
      </c>
      <c r="K11" s="666">
        <v>0</v>
      </c>
      <c r="L11" s="668">
        <v>0</v>
      </c>
      <c r="M11" s="671">
        <v>0</v>
      </c>
      <c r="N11" s="666">
        <v>0</v>
      </c>
      <c r="O11" s="666">
        <v>0</v>
      </c>
      <c r="P11" s="666">
        <v>0</v>
      </c>
      <c r="Q11" s="666">
        <v>0</v>
      </c>
      <c r="R11" s="666">
        <v>0</v>
      </c>
      <c r="S11" s="668">
        <v>0</v>
      </c>
      <c r="T11" s="673">
        <v>0</v>
      </c>
      <c r="U11" s="673">
        <v>0</v>
      </c>
      <c r="V11" s="262">
        <f t="shared" si="0"/>
        <v>0</v>
      </c>
    </row>
    <row r="12" spans="1:22" s="155" customFormat="1">
      <c r="A12" s="156">
        <v>6</v>
      </c>
      <c r="B12" s="154" t="s">
        <v>221</v>
      </c>
      <c r="C12" s="671">
        <v>0</v>
      </c>
      <c r="D12" s="666">
        <v>14751993.011510005</v>
      </c>
      <c r="E12" s="666">
        <v>0</v>
      </c>
      <c r="F12" s="666">
        <v>0</v>
      </c>
      <c r="G12" s="666">
        <v>0</v>
      </c>
      <c r="H12" s="666">
        <v>0</v>
      </c>
      <c r="I12" s="666">
        <v>0</v>
      </c>
      <c r="J12" s="666">
        <v>0</v>
      </c>
      <c r="K12" s="666">
        <v>0</v>
      </c>
      <c r="L12" s="668">
        <v>0</v>
      </c>
      <c r="M12" s="671">
        <v>0</v>
      </c>
      <c r="N12" s="666">
        <v>0</v>
      </c>
      <c r="O12" s="666">
        <v>0</v>
      </c>
      <c r="P12" s="666">
        <v>0</v>
      </c>
      <c r="Q12" s="666">
        <v>0</v>
      </c>
      <c r="R12" s="666">
        <v>4001807.1757</v>
      </c>
      <c r="S12" s="668">
        <v>0</v>
      </c>
      <c r="T12" s="673">
        <v>14751993.011510005</v>
      </c>
      <c r="U12" s="673">
        <v>4001807.1757</v>
      </c>
      <c r="V12" s="262">
        <f t="shared" si="0"/>
        <v>18753800.187210005</v>
      </c>
    </row>
    <row r="13" spans="1:22" s="155" customFormat="1">
      <c r="A13" s="156">
        <v>7</v>
      </c>
      <c r="B13" s="154" t="s">
        <v>73</v>
      </c>
      <c r="C13" s="671">
        <v>0</v>
      </c>
      <c r="D13" s="666">
        <v>162119329.77850002</v>
      </c>
      <c r="E13" s="666">
        <v>0</v>
      </c>
      <c r="F13" s="666">
        <v>0</v>
      </c>
      <c r="G13" s="666">
        <v>0</v>
      </c>
      <c r="H13" s="666">
        <v>0</v>
      </c>
      <c r="I13" s="666">
        <v>0</v>
      </c>
      <c r="J13" s="666">
        <v>0</v>
      </c>
      <c r="K13" s="666">
        <v>0</v>
      </c>
      <c r="L13" s="668">
        <v>0</v>
      </c>
      <c r="M13" s="671">
        <v>11668529.379699999</v>
      </c>
      <c r="N13" s="666">
        <v>0</v>
      </c>
      <c r="O13" s="666">
        <v>46953329.750600003</v>
      </c>
      <c r="P13" s="666">
        <v>0</v>
      </c>
      <c r="Q13" s="666">
        <v>0</v>
      </c>
      <c r="R13" s="666">
        <v>103278408.17839999</v>
      </c>
      <c r="S13" s="668">
        <v>0</v>
      </c>
      <c r="T13" s="673">
        <v>169420943.3854</v>
      </c>
      <c r="U13" s="673">
        <v>154598653.70179999</v>
      </c>
      <c r="V13" s="262">
        <f t="shared" si="0"/>
        <v>324019597.08720005</v>
      </c>
    </row>
    <row r="14" spans="1:22" s="155" customFormat="1">
      <c r="A14" s="156">
        <v>8</v>
      </c>
      <c r="B14" s="154" t="s">
        <v>74</v>
      </c>
      <c r="C14" s="671">
        <v>0</v>
      </c>
      <c r="D14" s="666">
        <v>53865376.723900005</v>
      </c>
      <c r="E14" s="666">
        <v>0</v>
      </c>
      <c r="F14" s="666">
        <v>0</v>
      </c>
      <c r="G14" s="666">
        <v>0</v>
      </c>
      <c r="H14" s="666">
        <v>0</v>
      </c>
      <c r="I14" s="666">
        <v>0</v>
      </c>
      <c r="J14" s="666">
        <v>0</v>
      </c>
      <c r="K14" s="666">
        <v>0</v>
      </c>
      <c r="L14" s="668">
        <v>0</v>
      </c>
      <c r="M14" s="671">
        <v>0</v>
      </c>
      <c r="N14" s="666">
        <v>0</v>
      </c>
      <c r="O14" s="666">
        <v>2475571.4070000001</v>
      </c>
      <c r="P14" s="666">
        <v>0</v>
      </c>
      <c r="Q14" s="666">
        <v>0</v>
      </c>
      <c r="R14" s="666">
        <v>0</v>
      </c>
      <c r="S14" s="668">
        <v>0</v>
      </c>
      <c r="T14" s="673">
        <v>46888214.150300004</v>
      </c>
      <c r="U14" s="673">
        <v>9761467.7073999997</v>
      </c>
      <c r="V14" s="262">
        <f t="shared" si="0"/>
        <v>56340948.130900003</v>
      </c>
    </row>
    <row r="15" spans="1:22" s="155" customFormat="1">
      <c r="A15" s="156">
        <v>9</v>
      </c>
      <c r="B15" s="154" t="s">
        <v>75</v>
      </c>
      <c r="C15" s="671">
        <v>0</v>
      </c>
      <c r="D15" s="666">
        <v>5315697.2326000007</v>
      </c>
      <c r="E15" s="666">
        <v>0</v>
      </c>
      <c r="F15" s="666">
        <v>0</v>
      </c>
      <c r="G15" s="666">
        <v>0</v>
      </c>
      <c r="H15" s="666">
        <v>0</v>
      </c>
      <c r="I15" s="666">
        <v>0</v>
      </c>
      <c r="J15" s="666">
        <v>0</v>
      </c>
      <c r="K15" s="666">
        <v>0</v>
      </c>
      <c r="L15" s="668">
        <v>0</v>
      </c>
      <c r="M15" s="671">
        <v>308733.7268</v>
      </c>
      <c r="N15" s="666">
        <v>0</v>
      </c>
      <c r="O15" s="666">
        <v>107384.1682</v>
      </c>
      <c r="P15" s="666">
        <v>0</v>
      </c>
      <c r="Q15" s="666">
        <v>0</v>
      </c>
      <c r="R15" s="666">
        <v>0</v>
      </c>
      <c r="S15" s="668">
        <v>0</v>
      </c>
      <c r="T15" s="673">
        <v>4938617.3582000006</v>
      </c>
      <c r="U15" s="673">
        <v>497722.0552</v>
      </c>
      <c r="V15" s="262">
        <f t="shared" si="0"/>
        <v>5731815.1276000012</v>
      </c>
    </row>
    <row r="16" spans="1:22" s="155" customFormat="1">
      <c r="A16" s="156">
        <v>10</v>
      </c>
      <c r="B16" s="154" t="s">
        <v>69</v>
      </c>
      <c r="C16" s="671">
        <v>0</v>
      </c>
      <c r="D16" s="666">
        <v>544512.50650000002</v>
      </c>
      <c r="E16" s="666">
        <v>0</v>
      </c>
      <c r="F16" s="666">
        <v>0</v>
      </c>
      <c r="G16" s="666">
        <v>0</v>
      </c>
      <c r="H16" s="666">
        <v>0</v>
      </c>
      <c r="I16" s="666">
        <v>0</v>
      </c>
      <c r="J16" s="666">
        <v>0</v>
      </c>
      <c r="K16" s="666">
        <v>0</v>
      </c>
      <c r="L16" s="668">
        <v>0</v>
      </c>
      <c r="M16" s="671">
        <v>0</v>
      </c>
      <c r="N16" s="666">
        <v>0</v>
      </c>
      <c r="O16" s="666">
        <v>0</v>
      </c>
      <c r="P16" s="666">
        <v>0</v>
      </c>
      <c r="Q16" s="666">
        <v>0</v>
      </c>
      <c r="R16" s="666">
        <v>0</v>
      </c>
      <c r="S16" s="668">
        <v>0</v>
      </c>
      <c r="T16" s="673">
        <v>66513.415599999993</v>
      </c>
      <c r="U16" s="673">
        <v>487294.48050000001</v>
      </c>
      <c r="V16" s="262">
        <f t="shared" si="0"/>
        <v>544512.50650000002</v>
      </c>
    </row>
    <row r="17" spans="1:22" s="155" customFormat="1">
      <c r="A17" s="156">
        <v>11</v>
      </c>
      <c r="B17" s="154" t="s">
        <v>70</v>
      </c>
      <c r="C17" s="671">
        <v>0</v>
      </c>
      <c r="D17" s="666">
        <v>48298533.928499997</v>
      </c>
      <c r="E17" s="666">
        <v>0</v>
      </c>
      <c r="F17" s="666">
        <v>0</v>
      </c>
      <c r="G17" s="666">
        <v>0</v>
      </c>
      <c r="H17" s="666">
        <v>0</v>
      </c>
      <c r="I17" s="666">
        <v>0</v>
      </c>
      <c r="J17" s="666">
        <v>0</v>
      </c>
      <c r="K17" s="666">
        <v>0</v>
      </c>
      <c r="L17" s="668">
        <v>0</v>
      </c>
      <c r="M17" s="671">
        <v>13258.0126</v>
      </c>
      <c r="N17" s="666">
        <v>0</v>
      </c>
      <c r="O17" s="666">
        <v>0</v>
      </c>
      <c r="P17" s="666">
        <v>0</v>
      </c>
      <c r="Q17" s="666">
        <v>0</v>
      </c>
      <c r="R17" s="666">
        <v>0</v>
      </c>
      <c r="S17" s="668">
        <v>0</v>
      </c>
      <c r="T17" s="673">
        <v>48298533.928499997</v>
      </c>
      <c r="U17" s="673">
        <v>0</v>
      </c>
      <c r="V17" s="262">
        <f t="shared" si="0"/>
        <v>48311791.941099994</v>
      </c>
    </row>
    <row r="18" spans="1:22" s="155" customFormat="1">
      <c r="A18" s="156">
        <v>12</v>
      </c>
      <c r="B18" s="154" t="s">
        <v>71</v>
      </c>
      <c r="C18" s="671">
        <v>0</v>
      </c>
      <c r="D18" s="666">
        <v>0</v>
      </c>
      <c r="E18" s="666">
        <v>0</v>
      </c>
      <c r="F18" s="666">
        <v>0</v>
      </c>
      <c r="G18" s="666">
        <v>0</v>
      </c>
      <c r="H18" s="666">
        <v>0</v>
      </c>
      <c r="I18" s="666">
        <v>0</v>
      </c>
      <c r="J18" s="666">
        <v>0</v>
      </c>
      <c r="K18" s="666">
        <v>0</v>
      </c>
      <c r="L18" s="668">
        <v>0</v>
      </c>
      <c r="M18" s="671">
        <v>9295.3896000000004</v>
      </c>
      <c r="N18" s="666">
        <v>0</v>
      </c>
      <c r="O18" s="666">
        <v>0</v>
      </c>
      <c r="P18" s="666">
        <v>0</v>
      </c>
      <c r="Q18" s="666">
        <v>0</v>
      </c>
      <c r="R18" s="666">
        <v>0</v>
      </c>
      <c r="S18" s="668">
        <v>0</v>
      </c>
      <c r="T18" s="673">
        <v>0</v>
      </c>
      <c r="U18" s="673">
        <v>0</v>
      </c>
      <c r="V18" s="262">
        <f t="shared" si="0"/>
        <v>9295.3896000000004</v>
      </c>
    </row>
    <row r="19" spans="1:22" s="155" customFormat="1">
      <c r="A19" s="156">
        <v>13</v>
      </c>
      <c r="B19" s="154" t="s">
        <v>72</v>
      </c>
      <c r="C19" s="671">
        <v>0</v>
      </c>
      <c r="D19" s="666">
        <v>0</v>
      </c>
      <c r="E19" s="666">
        <v>0</v>
      </c>
      <c r="F19" s="666">
        <v>0</v>
      </c>
      <c r="G19" s="666">
        <v>0</v>
      </c>
      <c r="H19" s="666">
        <v>0</v>
      </c>
      <c r="I19" s="666">
        <v>0</v>
      </c>
      <c r="J19" s="666">
        <v>0</v>
      </c>
      <c r="K19" s="666">
        <v>0</v>
      </c>
      <c r="L19" s="668">
        <v>0</v>
      </c>
      <c r="M19" s="671">
        <v>0</v>
      </c>
      <c r="N19" s="666">
        <v>0</v>
      </c>
      <c r="O19" s="666">
        <v>0</v>
      </c>
      <c r="P19" s="666">
        <v>0</v>
      </c>
      <c r="Q19" s="666">
        <v>0</v>
      </c>
      <c r="R19" s="666">
        <v>0</v>
      </c>
      <c r="S19" s="668">
        <v>0</v>
      </c>
      <c r="T19" s="673">
        <v>0</v>
      </c>
      <c r="U19" s="673">
        <v>0</v>
      </c>
      <c r="V19" s="262">
        <f t="shared" si="0"/>
        <v>0</v>
      </c>
    </row>
    <row r="20" spans="1:22" s="155" customFormat="1">
      <c r="A20" s="156">
        <v>14</v>
      </c>
      <c r="B20" s="154" t="s">
        <v>248</v>
      </c>
      <c r="C20" s="671">
        <v>0</v>
      </c>
      <c r="D20" s="666">
        <v>149803403.66330001</v>
      </c>
      <c r="E20" s="666">
        <v>0</v>
      </c>
      <c r="F20" s="666">
        <v>0</v>
      </c>
      <c r="G20" s="666">
        <v>0</v>
      </c>
      <c r="H20" s="666">
        <v>0</v>
      </c>
      <c r="I20" s="666">
        <v>0</v>
      </c>
      <c r="J20" s="666">
        <v>0</v>
      </c>
      <c r="K20" s="666">
        <v>0</v>
      </c>
      <c r="L20" s="668">
        <v>0</v>
      </c>
      <c r="M20" s="671">
        <v>22487595.689800002</v>
      </c>
      <c r="N20" s="666">
        <v>0</v>
      </c>
      <c r="O20" s="666">
        <v>11307861.1052</v>
      </c>
      <c r="P20" s="666">
        <v>0</v>
      </c>
      <c r="Q20" s="666">
        <v>0</v>
      </c>
      <c r="R20" s="666">
        <v>0</v>
      </c>
      <c r="S20" s="668">
        <v>0</v>
      </c>
      <c r="T20" s="673">
        <v>181336428.66820002</v>
      </c>
      <c r="U20" s="673">
        <v>2262431.7900999999</v>
      </c>
      <c r="V20" s="262">
        <f t="shared" si="0"/>
        <v>183598860.45829999</v>
      </c>
    </row>
    <row r="21" spans="1:22" ht="13.5" thickBot="1">
      <c r="A21" s="99"/>
      <c r="B21" s="100" t="s">
        <v>68</v>
      </c>
      <c r="C21" s="263">
        <f>SUM(C7:C20)</f>
        <v>0</v>
      </c>
      <c r="D21" s="261">
        <f t="shared" ref="D21:V21" si="1">SUM(D7:D20)</f>
        <v>434698846.84481013</v>
      </c>
      <c r="E21" s="261">
        <f t="shared" si="1"/>
        <v>0</v>
      </c>
      <c r="F21" s="261">
        <f t="shared" si="1"/>
        <v>0</v>
      </c>
      <c r="G21" s="261">
        <f t="shared" si="1"/>
        <v>0</v>
      </c>
      <c r="H21" s="261">
        <f t="shared" si="1"/>
        <v>0</v>
      </c>
      <c r="I21" s="261">
        <f t="shared" si="1"/>
        <v>0</v>
      </c>
      <c r="J21" s="261">
        <f t="shared" si="1"/>
        <v>0</v>
      </c>
      <c r="K21" s="261">
        <f t="shared" si="1"/>
        <v>0</v>
      </c>
      <c r="L21" s="264">
        <f t="shared" si="1"/>
        <v>0</v>
      </c>
      <c r="M21" s="263">
        <f t="shared" si="1"/>
        <v>34487412.1985</v>
      </c>
      <c r="N21" s="261">
        <f t="shared" si="1"/>
        <v>0</v>
      </c>
      <c r="O21" s="261">
        <f t="shared" si="1"/>
        <v>60844146.431000002</v>
      </c>
      <c r="P21" s="261">
        <f t="shared" si="1"/>
        <v>0</v>
      </c>
      <c r="Q21" s="261">
        <f t="shared" si="1"/>
        <v>0</v>
      </c>
      <c r="R21" s="261">
        <f t="shared" si="1"/>
        <v>107280215.35409999</v>
      </c>
      <c r="S21" s="264">
        <f t="shared" si="1"/>
        <v>0</v>
      </c>
      <c r="T21" s="264">
        <f>SUM(T7:T20)</f>
        <v>465701243.91771007</v>
      </c>
      <c r="U21" s="264">
        <f t="shared" si="1"/>
        <v>171609376.91070002</v>
      </c>
      <c r="V21" s="265">
        <f t="shared" si="1"/>
        <v>637310620.82841015</v>
      </c>
    </row>
    <row r="23" spans="1:22">
      <c r="C23" s="717"/>
      <c r="D23" s="717"/>
      <c r="E23" s="717"/>
      <c r="F23" s="717"/>
      <c r="G23" s="717"/>
      <c r="H23" s="717"/>
      <c r="I23" s="717"/>
      <c r="J23" s="717"/>
      <c r="K23" s="717"/>
      <c r="L23" s="717"/>
      <c r="M23" s="717"/>
      <c r="N23" s="717"/>
      <c r="O23" s="717"/>
      <c r="P23" s="717"/>
      <c r="Q23" s="717"/>
      <c r="R23" s="717"/>
      <c r="S23" s="717"/>
      <c r="T23" s="717"/>
      <c r="U23" s="717"/>
      <c r="V23" s="717"/>
    </row>
    <row r="24" spans="1:22">
      <c r="A24" s="17"/>
      <c r="B24" s="17"/>
      <c r="C24" s="717"/>
      <c r="D24" s="717"/>
      <c r="E24" s="717"/>
      <c r="F24" s="717"/>
      <c r="G24" s="717"/>
      <c r="H24" s="717"/>
      <c r="I24" s="717"/>
      <c r="J24" s="717"/>
      <c r="K24" s="717"/>
      <c r="L24" s="717"/>
      <c r="M24" s="717"/>
      <c r="N24" s="717"/>
      <c r="O24" s="717"/>
      <c r="P24" s="717"/>
      <c r="Q24" s="717"/>
      <c r="R24" s="717"/>
      <c r="S24" s="717"/>
      <c r="T24" s="717"/>
      <c r="U24" s="717"/>
      <c r="V24" s="717"/>
    </row>
    <row r="25" spans="1:22">
      <c r="A25" s="92"/>
      <c r="B25" s="92"/>
      <c r="C25" s="717"/>
      <c r="D25" s="717"/>
      <c r="E25" s="717"/>
      <c r="F25" s="717"/>
      <c r="G25" s="717"/>
      <c r="H25" s="717"/>
      <c r="I25" s="717"/>
      <c r="J25" s="717"/>
      <c r="K25" s="717"/>
      <c r="L25" s="717"/>
      <c r="M25" s="717"/>
      <c r="N25" s="717"/>
      <c r="O25" s="717"/>
      <c r="P25" s="717"/>
      <c r="Q25" s="717"/>
      <c r="R25" s="717"/>
      <c r="S25" s="717"/>
      <c r="T25" s="717"/>
      <c r="U25" s="717"/>
      <c r="V25" s="717"/>
    </row>
    <row r="26" spans="1:22">
      <c r="A26" s="92"/>
      <c r="B26" s="93"/>
      <c r="C26" s="717"/>
      <c r="D26" s="717"/>
      <c r="E26" s="717"/>
      <c r="F26" s="717"/>
      <c r="G26" s="717"/>
      <c r="H26" s="717"/>
      <c r="I26" s="717"/>
      <c r="J26" s="717"/>
      <c r="K26" s="717"/>
      <c r="L26" s="717"/>
      <c r="M26" s="717"/>
      <c r="N26" s="717"/>
      <c r="O26" s="717"/>
      <c r="P26" s="717"/>
      <c r="Q26" s="717"/>
      <c r="R26" s="717"/>
      <c r="S26" s="717"/>
      <c r="T26" s="717"/>
      <c r="U26" s="717"/>
      <c r="V26" s="717"/>
    </row>
    <row r="27" spans="1:22">
      <c r="A27" s="92"/>
      <c r="B27" s="92"/>
      <c r="C27" s="717"/>
      <c r="D27" s="717"/>
      <c r="E27" s="717"/>
      <c r="F27" s="717"/>
      <c r="G27" s="717"/>
      <c r="H27" s="717"/>
      <c r="I27" s="717"/>
      <c r="J27" s="717"/>
      <c r="K27" s="717"/>
      <c r="L27" s="717"/>
      <c r="M27" s="717"/>
      <c r="N27" s="717"/>
      <c r="O27" s="717"/>
      <c r="P27" s="717"/>
      <c r="Q27" s="717"/>
      <c r="R27" s="717"/>
      <c r="S27" s="717"/>
      <c r="T27" s="717"/>
      <c r="U27" s="717"/>
      <c r="V27" s="717"/>
    </row>
    <row r="28" spans="1:22">
      <c r="A28" s="92"/>
      <c r="B28" s="93"/>
      <c r="C28" s="717"/>
      <c r="D28" s="717"/>
      <c r="E28" s="717"/>
      <c r="F28" s="717"/>
      <c r="G28" s="717"/>
      <c r="H28" s="717"/>
      <c r="I28" s="717"/>
      <c r="J28" s="717"/>
      <c r="K28" s="717"/>
      <c r="L28" s="717"/>
      <c r="M28" s="717"/>
      <c r="N28" s="717"/>
      <c r="O28" s="717"/>
      <c r="P28" s="717"/>
      <c r="Q28" s="717"/>
      <c r="R28" s="717"/>
      <c r="S28" s="717"/>
      <c r="T28" s="717"/>
      <c r="U28" s="717"/>
      <c r="V28" s="717"/>
    </row>
    <row r="29" spans="1:22">
      <c r="C29" s="717"/>
      <c r="D29" s="717"/>
      <c r="E29" s="717"/>
      <c r="F29" s="717"/>
      <c r="G29" s="717"/>
      <c r="H29" s="717"/>
      <c r="I29" s="717"/>
      <c r="J29" s="717"/>
      <c r="K29" s="717"/>
      <c r="L29" s="717"/>
      <c r="M29" s="717"/>
      <c r="N29" s="717"/>
      <c r="O29" s="717"/>
      <c r="P29" s="717"/>
      <c r="Q29" s="717"/>
      <c r="R29" s="717"/>
      <c r="S29" s="717"/>
      <c r="T29" s="717"/>
      <c r="U29" s="717"/>
      <c r="V29" s="717"/>
    </row>
    <row r="30" spans="1:22">
      <c r="C30" s="717"/>
      <c r="D30" s="717"/>
      <c r="E30" s="717"/>
      <c r="F30" s="717"/>
      <c r="G30" s="717"/>
      <c r="H30" s="717"/>
      <c r="I30" s="717"/>
      <c r="J30" s="717"/>
      <c r="K30" s="717"/>
      <c r="L30" s="717"/>
      <c r="M30" s="717"/>
      <c r="N30" s="717"/>
      <c r="O30" s="717"/>
      <c r="P30" s="717"/>
      <c r="Q30" s="717"/>
      <c r="R30" s="717"/>
      <c r="S30" s="717"/>
      <c r="T30" s="717"/>
      <c r="U30" s="717"/>
      <c r="V30" s="717"/>
    </row>
    <row r="31" spans="1:22">
      <c r="C31" s="717"/>
      <c r="D31" s="717"/>
      <c r="E31" s="717"/>
      <c r="F31" s="717"/>
      <c r="G31" s="717"/>
      <c r="H31" s="717"/>
      <c r="I31" s="717"/>
      <c r="J31" s="717"/>
      <c r="K31" s="717"/>
      <c r="L31" s="717"/>
      <c r="M31" s="717"/>
      <c r="N31" s="717"/>
      <c r="O31" s="717"/>
      <c r="P31" s="717"/>
      <c r="Q31" s="717"/>
      <c r="R31" s="717"/>
      <c r="S31" s="717"/>
      <c r="T31" s="717"/>
      <c r="U31" s="717"/>
      <c r="V31" s="717"/>
    </row>
    <row r="32" spans="1:22">
      <c r="C32" s="717"/>
      <c r="D32" s="717"/>
      <c r="E32" s="717"/>
      <c r="F32" s="717"/>
      <c r="G32" s="717"/>
      <c r="H32" s="717"/>
      <c r="I32" s="717"/>
      <c r="J32" s="717"/>
      <c r="K32" s="717"/>
      <c r="L32" s="717"/>
      <c r="M32" s="717"/>
      <c r="N32" s="717"/>
      <c r="O32" s="717"/>
      <c r="P32" s="717"/>
      <c r="Q32" s="717"/>
      <c r="R32" s="717"/>
      <c r="S32" s="717"/>
      <c r="T32" s="717"/>
      <c r="U32" s="717"/>
      <c r="V32" s="717"/>
    </row>
    <row r="33" spans="3:22">
      <c r="C33" s="717"/>
      <c r="D33" s="717"/>
      <c r="E33" s="717"/>
      <c r="F33" s="717"/>
      <c r="G33" s="717"/>
      <c r="H33" s="717"/>
      <c r="I33" s="717"/>
      <c r="J33" s="717"/>
      <c r="K33" s="717"/>
      <c r="L33" s="717"/>
      <c r="M33" s="717"/>
      <c r="N33" s="717"/>
      <c r="O33" s="717"/>
      <c r="P33" s="717"/>
      <c r="Q33" s="717"/>
      <c r="R33" s="717"/>
      <c r="S33" s="717"/>
      <c r="T33" s="717"/>
      <c r="U33" s="717"/>
      <c r="V33" s="717"/>
    </row>
    <row r="34" spans="3:22">
      <c r="C34" s="717"/>
      <c r="D34" s="717"/>
      <c r="E34" s="717"/>
      <c r="F34" s="717"/>
      <c r="G34" s="717"/>
      <c r="H34" s="717"/>
      <c r="I34" s="717"/>
      <c r="J34" s="717"/>
      <c r="K34" s="717"/>
      <c r="L34" s="717"/>
      <c r="M34" s="717"/>
      <c r="N34" s="717"/>
      <c r="O34" s="717"/>
      <c r="P34" s="717"/>
      <c r="Q34" s="717"/>
      <c r="R34" s="717"/>
      <c r="S34" s="717"/>
      <c r="T34" s="717"/>
      <c r="U34" s="717"/>
      <c r="V34" s="717"/>
    </row>
    <row r="35" spans="3:22">
      <c r="C35" s="717"/>
      <c r="D35" s="717"/>
      <c r="E35" s="717"/>
      <c r="F35" s="717"/>
      <c r="G35" s="717"/>
      <c r="H35" s="717"/>
      <c r="I35" s="717"/>
      <c r="J35" s="717"/>
      <c r="K35" s="717"/>
      <c r="L35" s="717"/>
      <c r="M35" s="717"/>
      <c r="N35" s="717"/>
      <c r="O35" s="717"/>
      <c r="P35" s="717"/>
      <c r="Q35" s="717"/>
      <c r="R35" s="717"/>
      <c r="S35" s="717"/>
      <c r="T35" s="717"/>
      <c r="U35" s="717"/>
      <c r="V35" s="717"/>
    </row>
    <row r="36" spans="3:22">
      <c r="C36" s="717"/>
      <c r="D36" s="717"/>
      <c r="E36" s="717"/>
      <c r="F36" s="717"/>
      <c r="G36" s="717"/>
      <c r="H36" s="717"/>
      <c r="I36" s="717"/>
      <c r="J36" s="717"/>
      <c r="K36" s="717"/>
      <c r="L36" s="717"/>
      <c r="M36" s="717"/>
      <c r="N36" s="717"/>
      <c r="O36" s="717"/>
      <c r="P36" s="717"/>
      <c r="Q36" s="717"/>
      <c r="R36" s="717"/>
      <c r="S36" s="717"/>
      <c r="T36" s="717"/>
      <c r="U36" s="717"/>
      <c r="V36" s="717"/>
    </row>
    <row r="37" spans="3:22">
      <c r="C37" s="717"/>
      <c r="D37" s="717"/>
      <c r="E37" s="717"/>
      <c r="F37" s="717"/>
      <c r="G37" s="717"/>
      <c r="H37" s="717"/>
      <c r="I37" s="717"/>
      <c r="J37" s="717"/>
      <c r="K37" s="717"/>
      <c r="L37" s="717"/>
      <c r="M37" s="717"/>
      <c r="N37" s="717"/>
      <c r="O37" s="717"/>
      <c r="P37" s="717"/>
      <c r="Q37" s="717"/>
      <c r="R37" s="717"/>
      <c r="S37" s="717"/>
      <c r="T37" s="717"/>
      <c r="U37" s="717"/>
      <c r="V37" s="717"/>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46"/>
  <sheetViews>
    <sheetView zoomScale="80" zoomScaleNormal="80" workbookViewId="0">
      <pane xSplit="1" ySplit="7" topLeftCell="B8" activePane="bottomRight" state="frozen"/>
      <selection pane="topRight"/>
      <selection pane="bottomLeft"/>
      <selection pane="bottomRight" activeCell="C8" sqref="C8:H21"/>
    </sheetView>
  </sheetViews>
  <sheetFormatPr defaultColWidth="9.08984375" defaultRowHeight="13"/>
  <cols>
    <col min="1" max="1" width="10.54296875" style="2" bestFit="1" customWidth="1"/>
    <col min="2" max="2" width="101.90625" style="2" customWidth="1"/>
    <col min="3" max="3" width="13.6328125" style="2" customWidth="1"/>
    <col min="4" max="4" width="16" style="2" bestFit="1" customWidth="1"/>
    <col min="5" max="5" width="17.6328125" style="2" customWidth="1"/>
    <col min="6" max="6" width="15.90625" style="2" customWidth="1"/>
    <col min="7" max="7" width="17.453125" style="2" customWidth="1"/>
    <col min="8" max="8" width="15.36328125" style="2" customWidth="1"/>
    <col min="9" max="16384" width="9.08984375" style="11"/>
  </cols>
  <sheetData>
    <row r="1" spans="1:9" s="742" customFormat="1">
      <c r="A1" s="731" t="s">
        <v>188</v>
      </c>
      <c r="B1" s="731" t="str">
        <f>Info!C2</f>
        <v>სს თიბისი ბანკი</v>
      </c>
      <c r="C1" s="731"/>
      <c r="D1" s="731"/>
      <c r="E1" s="731"/>
      <c r="F1" s="731"/>
      <c r="G1" s="731"/>
      <c r="H1" s="731"/>
    </row>
    <row r="2" spans="1:9" s="742" customFormat="1">
      <c r="A2" s="731" t="s">
        <v>189</v>
      </c>
      <c r="B2" s="710">
        <f>'1. key ratios'!B2</f>
        <v>44651</v>
      </c>
      <c r="C2" s="731"/>
      <c r="D2" s="731"/>
      <c r="E2" s="731"/>
      <c r="F2" s="731"/>
      <c r="G2" s="731"/>
      <c r="H2" s="731"/>
    </row>
    <row r="4" spans="1:9" ht="13.5" thickBot="1">
      <c r="A4" s="2" t="s">
        <v>416</v>
      </c>
      <c r="B4" s="272" t="s">
        <v>458</v>
      </c>
    </row>
    <row r="5" spans="1:9">
      <c r="A5" s="97"/>
      <c r="B5" s="152"/>
      <c r="C5" s="158" t="s">
        <v>0</v>
      </c>
      <c r="D5" s="158" t="s">
        <v>1</v>
      </c>
      <c r="E5" s="158" t="s">
        <v>2</v>
      </c>
      <c r="F5" s="158" t="s">
        <v>3</v>
      </c>
      <c r="G5" s="270" t="s">
        <v>4</v>
      </c>
      <c r="H5" s="159" t="s">
        <v>5</v>
      </c>
      <c r="I5" s="23"/>
    </row>
    <row r="6" spans="1:9" ht="15" customHeight="1">
      <c r="A6" s="151"/>
      <c r="B6" s="21"/>
      <c r="C6" s="814" t="s">
        <v>450</v>
      </c>
      <c r="D6" s="818" t="s">
        <v>471</v>
      </c>
      <c r="E6" s="819"/>
      <c r="F6" s="814" t="s">
        <v>477</v>
      </c>
      <c r="G6" s="814" t="s">
        <v>478</v>
      </c>
      <c r="H6" s="816" t="s">
        <v>452</v>
      </c>
      <c r="I6" s="23"/>
    </row>
    <row r="7" spans="1:9" ht="65">
      <c r="A7" s="151"/>
      <c r="B7" s="21"/>
      <c r="C7" s="815"/>
      <c r="D7" s="271" t="s">
        <v>453</v>
      </c>
      <c r="E7" s="271" t="s">
        <v>451</v>
      </c>
      <c r="F7" s="815"/>
      <c r="G7" s="815"/>
      <c r="H7" s="817"/>
      <c r="I7" s="23"/>
    </row>
    <row r="8" spans="1:9">
      <c r="A8" s="88">
        <v>1</v>
      </c>
      <c r="B8" s="70" t="s">
        <v>216</v>
      </c>
      <c r="C8" s="674">
        <v>3845216522.1032</v>
      </c>
      <c r="D8" s="675">
        <v>0</v>
      </c>
      <c r="E8" s="674">
        <v>0</v>
      </c>
      <c r="F8" s="674">
        <v>2256420690.6231999</v>
      </c>
      <c r="G8" s="676">
        <v>2256420690.6231999</v>
      </c>
      <c r="H8" s="277">
        <v>0.586812388236857</v>
      </c>
    </row>
    <row r="9" spans="1:9" ht="15" customHeight="1">
      <c r="A9" s="88">
        <v>2</v>
      </c>
      <c r="B9" s="70" t="s">
        <v>217</v>
      </c>
      <c r="C9" s="674">
        <v>0</v>
      </c>
      <c r="D9" s="675">
        <v>0</v>
      </c>
      <c r="E9" s="674">
        <v>0</v>
      </c>
      <c r="F9" s="674">
        <v>0</v>
      </c>
      <c r="G9" s="676">
        <v>0</v>
      </c>
      <c r="H9" s="277" t="s">
        <v>991</v>
      </c>
    </row>
    <row r="10" spans="1:9">
      <c r="A10" s="88">
        <v>3</v>
      </c>
      <c r="B10" s="70" t="s">
        <v>218</v>
      </c>
      <c r="C10" s="674">
        <v>104177034.38</v>
      </c>
      <c r="D10" s="675">
        <v>0</v>
      </c>
      <c r="E10" s="674">
        <v>0</v>
      </c>
      <c r="F10" s="674">
        <v>0</v>
      </c>
      <c r="G10" s="676">
        <v>0</v>
      </c>
      <c r="H10" s="277">
        <v>0</v>
      </c>
    </row>
    <row r="11" spans="1:9">
      <c r="A11" s="88">
        <v>4</v>
      </c>
      <c r="B11" s="70" t="s">
        <v>219</v>
      </c>
      <c r="C11" s="674">
        <v>351579979.82600009</v>
      </c>
      <c r="D11" s="675">
        <v>0</v>
      </c>
      <c r="E11" s="674">
        <v>0</v>
      </c>
      <c r="F11" s="674">
        <v>0</v>
      </c>
      <c r="G11" s="676">
        <v>0</v>
      </c>
      <c r="H11" s="277">
        <v>0</v>
      </c>
    </row>
    <row r="12" spans="1:9">
      <c r="A12" s="88">
        <v>5</v>
      </c>
      <c r="B12" s="70" t="s">
        <v>220</v>
      </c>
      <c r="C12" s="674">
        <v>0</v>
      </c>
      <c r="D12" s="675">
        <v>0</v>
      </c>
      <c r="E12" s="674">
        <v>0</v>
      </c>
      <c r="F12" s="674">
        <v>0</v>
      </c>
      <c r="G12" s="676">
        <v>0</v>
      </c>
      <c r="H12" s="277" t="s">
        <v>991</v>
      </c>
    </row>
    <row r="13" spans="1:9">
      <c r="A13" s="88">
        <v>6</v>
      </c>
      <c r="B13" s="70" t="s">
        <v>221</v>
      </c>
      <c r="C13" s="674">
        <v>896422476.33109999</v>
      </c>
      <c r="D13" s="675">
        <v>452160334.82245803</v>
      </c>
      <c r="E13" s="674">
        <v>244288955.67665803</v>
      </c>
      <c r="F13" s="674">
        <v>360948475.00184798</v>
      </c>
      <c r="G13" s="676">
        <v>342194674.81463802</v>
      </c>
      <c r="H13" s="277">
        <v>0.29998355869226589</v>
      </c>
    </row>
    <row r="14" spans="1:9">
      <c r="A14" s="88">
        <v>7</v>
      </c>
      <c r="B14" s="70" t="s">
        <v>73</v>
      </c>
      <c r="C14" s="674">
        <v>6310797330.9907007</v>
      </c>
      <c r="D14" s="675">
        <v>2724558152.9040494</v>
      </c>
      <c r="E14" s="674">
        <v>980742781.71480012</v>
      </c>
      <c r="F14" s="675">
        <v>7291540112.7055006</v>
      </c>
      <c r="G14" s="677">
        <v>6967520515.6183014</v>
      </c>
      <c r="H14" s="277">
        <v>0.95556225542494166</v>
      </c>
    </row>
    <row r="15" spans="1:9">
      <c r="A15" s="88">
        <v>8</v>
      </c>
      <c r="B15" s="70" t="s">
        <v>74</v>
      </c>
      <c r="C15" s="674">
        <v>4077266882.6581001</v>
      </c>
      <c r="D15" s="675">
        <v>356693199.98328471</v>
      </c>
      <c r="E15" s="674">
        <v>104451029.54740001</v>
      </c>
      <c r="F15" s="675">
        <v>3136288434.1541252</v>
      </c>
      <c r="G15" s="677">
        <v>3079638752.2964249</v>
      </c>
      <c r="H15" s="277">
        <v>0.73645301212395209</v>
      </c>
    </row>
    <row r="16" spans="1:9">
      <c r="A16" s="88">
        <v>9</v>
      </c>
      <c r="B16" s="70" t="s">
        <v>75</v>
      </c>
      <c r="C16" s="674">
        <v>3295721396.7157989</v>
      </c>
      <c r="D16" s="675">
        <v>34539853.271567889</v>
      </c>
      <c r="E16" s="674">
        <v>18436508.330800001</v>
      </c>
      <c r="F16" s="675">
        <v>1159955266.7663095</v>
      </c>
      <c r="G16" s="677">
        <v>1154518927.3529093</v>
      </c>
      <c r="H16" s="277">
        <v>0.34835966192041662</v>
      </c>
    </row>
    <row r="17" spans="1:8">
      <c r="A17" s="88">
        <v>10</v>
      </c>
      <c r="B17" s="70" t="s">
        <v>69</v>
      </c>
      <c r="C17" s="674">
        <v>130592841.18559998</v>
      </c>
      <c r="D17" s="675">
        <v>3540379.8467999999</v>
      </c>
      <c r="E17" s="674">
        <v>1270883.1825999999</v>
      </c>
      <c r="F17" s="675">
        <v>119824698.66934998</v>
      </c>
      <c r="G17" s="677">
        <v>119270890.77324998</v>
      </c>
      <c r="H17" s="277">
        <v>0.90450115332866432</v>
      </c>
    </row>
    <row r="18" spans="1:8">
      <c r="A18" s="88">
        <v>11</v>
      </c>
      <c r="B18" s="70" t="s">
        <v>70</v>
      </c>
      <c r="C18" s="674">
        <v>1294913177.0975001</v>
      </c>
      <c r="D18" s="675">
        <v>3978260.371999999</v>
      </c>
      <c r="E18" s="674">
        <v>0</v>
      </c>
      <c r="F18" s="675">
        <v>1569230286.5007</v>
      </c>
      <c r="G18" s="677">
        <v>1520931752.5722001</v>
      </c>
      <c r="H18" s="277">
        <v>1.174543420726718</v>
      </c>
    </row>
    <row r="19" spans="1:8">
      <c r="A19" s="88">
        <v>12</v>
      </c>
      <c r="B19" s="70" t="s">
        <v>71</v>
      </c>
      <c r="C19" s="674">
        <v>0</v>
      </c>
      <c r="D19" s="675">
        <v>0</v>
      </c>
      <c r="E19" s="674">
        <v>0</v>
      </c>
      <c r="F19" s="675">
        <v>0</v>
      </c>
      <c r="G19" s="677">
        <v>0</v>
      </c>
      <c r="H19" s="277" t="s">
        <v>991</v>
      </c>
    </row>
    <row r="20" spans="1:8">
      <c r="A20" s="88">
        <v>13</v>
      </c>
      <c r="B20" s="70" t="s">
        <v>72</v>
      </c>
      <c r="C20" s="674">
        <v>0</v>
      </c>
      <c r="D20" s="675">
        <v>0</v>
      </c>
      <c r="E20" s="674">
        <v>0</v>
      </c>
      <c r="F20" s="675">
        <v>0</v>
      </c>
      <c r="G20" s="677">
        <v>0</v>
      </c>
      <c r="H20" s="277" t="s">
        <v>991</v>
      </c>
    </row>
    <row r="21" spans="1:8">
      <c r="A21" s="88">
        <v>14</v>
      </c>
      <c r="B21" s="70" t="s">
        <v>248</v>
      </c>
      <c r="C21" s="674">
        <v>3577850374.1496878</v>
      </c>
      <c r="D21" s="675">
        <v>159139775.7338973</v>
      </c>
      <c r="E21" s="674">
        <v>41830315.521148868</v>
      </c>
      <c r="F21" s="675">
        <v>2912099284.3333516</v>
      </c>
      <c r="G21" s="677">
        <v>2728500423.875052</v>
      </c>
      <c r="H21" s="277">
        <v>0.75379588914047946</v>
      </c>
    </row>
    <row r="22" spans="1:8" ht="13.5" thickBot="1">
      <c r="A22" s="153"/>
      <c r="B22" s="160" t="s">
        <v>68</v>
      </c>
      <c r="C22" s="261">
        <f>SUM(C8:C21)</f>
        <v>23884538015.437687</v>
      </c>
      <c r="D22" s="261">
        <f>SUM(D8:D21)</f>
        <v>3734609956.9340572</v>
      </c>
      <c r="E22" s="261">
        <f>SUM(E8:E21)</f>
        <v>1391020473.973407</v>
      </c>
      <c r="F22" s="261">
        <f>SUM(F8:F21)</f>
        <v>18806307248.754383</v>
      </c>
      <c r="G22" s="261">
        <f>SUM(G8:G21)</f>
        <v>18168996627.925976</v>
      </c>
      <c r="H22" s="278">
        <f>G22/(C22+E22)</f>
        <v>0.71883660396812477</v>
      </c>
    </row>
    <row r="28" spans="1:8" ht="10.5" customHeight="1"/>
    <row r="29" spans="1:8">
      <c r="C29" s="717"/>
      <c r="D29" s="717"/>
      <c r="E29" s="717"/>
      <c r="F29" s="717"/>
      <c r="G29" s="717"/>
      <c r="H29" s="717"/>
    </row>
    <row r="30" spans="1:8">
      <c r="B30" s="303"/>
      <c r="C30" s="717"/>
      <c r="D30" s="717"/>
      <c r="E30" s="717"/>
      <c r="F30" s="717"/>
      <c r="G30" s="717"/>
      <c r="H30" s="717"/>
    </row>
    <row r="31" spans="1:8">
      <c r="B31" s="303"/>
      <c r="C31" s="717"/>
      <c r="D31" s="717"/>
      <c r="E31" s="717"/>
      <c r="F31" s="717"/>
      <c r="G31" s="717"/>
      <c r="H31" s="717"/>
    </row>
    <row r="32" spans="1:8">
      <c r="B32" s="303"/>
      <c r="C32" s="717"/>
      <c r="D32" s="717"/>
      <c r="E32" s="717"/>
      <c r="F32" s="717"/>
      <c r="G32" s="717"/>
      <c r="H32" s="717"/>
    </row>
    <row r="33" spans="2:8">
      <c r="B33" s="303"/>
      <c r="C33" s="717"/>
      <c r="D33" s="717"/>
      <c r="E33" s="717"/>
      <c r="F33" s="717"/>
      <c r="G33" s="717"/>
      <c r="H33" s="717"/>
    </row>
    <row r="34" spans="2:8">
      <c r="B34" s="303"/>
      <c r="C34" s="717"/>
      <c r="D34" s="717"/>
      <c r="E34" s="717"/>
      <c r="F34" s="717"/>
      <c r="G34" s="717"/>
      <c r="H34" s="717"/>
    </row>
    <row r="35" spans="2:8">
      <c r="B35" s="303"/>
      <c r="C35" s="717"/>
      <c r="D35" s="717"/>
      <c r="E35" s="717"/>
      <c r="F35" s="717"/>
      <c r="G35" s="717"/>
      <c r="H35" s="717"/>
    </row>
    <row r="36" spans="2:8">
      <c r="B36" s="303"/>
      <c r="C36" s="717"/>
      <c r="D36" s="717"/>
      <c r="E36" s="717"/>
      <c r="F36" s="717"/>
      <c r="G36" s="717"/>
      <c r="H36" s="717"/>
    </row>
    <row r="37" spans="2:8">
      <c r="B37" s="303"/>
      <c r="C37" s="717"/>
      <c r="D37" s="717"/>
      <c r="E37" s="717"/>
      <c r="F37" s="717"/>
      <c r="G37" s="717"/>
      <c r="H37" s="717"/>
    </row>
    <row r="38" spans="2:8">
      <c r="B38" s="303"/>
      <c r="C38" s="717"/>
      <c r="D38" s="717"/>
      <c r="E38" s="717"/>
      <c r="F38" s="717"/>
      <c r="G38" s="717"/>
      <c r="H38" s="717"/>
    </row>
    <row r="39" spans="2:8">
      <c r="B39" s="303"/>
      <c r="C39" s="717"/>
      <c r="D39" s="717"/>
      <c r="E39" s="717"/>
      <c r="F39" s="717"/>
      <c r="G39" s="717"/>
      <c r="H39" s="717"/>
    </row>
    <row r="40" spans="2:8">
      <c r="B40" s="303"/>
      <c r="C40" s="717"/>
      <c r="D40" s="717"/>
      <c r="E40" s="717"/>
      <c r="F40" s="717"/>
      <c r="G40" s="717"/>
      <c r="H40" s="717"/>
    </row>
    <row r="41" spans="2:8">
      <c r="B41" s="303"/>
      <c r="C41" s="717"/>
      <c r="D41" s="717"/>
      <c r="E41" s="717"/>
      <c r="F41" s="717"/>
      <c r="G41" s="717"/>
      <c r="H41" s="717"/>
    </row>
    <row r="42" spans="2:8">
      <c r="B42" s="303"/>
      <c r="C42" s="717"/>
      <c r="D42" s="717"/>
      <c r="E42" s="717"/>
      <c r="F42" s="717"/>
      <c r="G42" s="717"/>
      <c r="H42" s="717"/>
    </row>
    <row r="43" spans="2:8">
      <c r="B43" s="303"/>
      <c r="C43" s="717"/>
      <c r="D43" s="717"/>
      <c r="E43" s="717"/>
      <c r="F43" s="717"/>
      <c r="G43" s="717"/>
      <c r="H43" s="717"/>
    </row>
    <row r="44" spans="2:8">
      <c r="B44" s="303"/>
      <c r="C44" s="717"/>
      <c r="D44" s="717"/>
      <c r="E44" s="717"/>
      <c r="F44" s="717"/>
      <c r="G44" s="717"/>
      <c r="H44" s="717"/>
    </row>
    <row r="45" spans="2:8">
      <c r="B45" s="303"/>
      <c r="C45" s="717"/>
      <c r="D45" s="717"/>
      <c r="E45" s="717"/>
      <c r="F45" s="717"/>
      <c r="G45" s="717"/>
      <c r="H45" s="717"/>
    </row>
    <row r="46" spans="2:8">
      <c r="B46" s="303"/>
      <c r="C46" s="717"/>
      <c r="D46" s="717"/>
      <c r="E46" s="717"/>
      <c r="F46" s="717"/>
      <c r="G46" s="717"/>
      <c r="H46" s="717"/>
    </row>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51"/>
  <sheetViews>
    <sheetView zoomScale="90" zoomScaleNormal="90" workbookViewId="0">
      <pane xSplit="2" ySplit="6" topLeftCell="C10" activePane="bottomRight" state="frozen"/>
      <selection pane="topRight"/>
      <selection pane="bottomLeft"/>
      <selection pane="bottomRight" activeCell="C23" sqref="C23:K25"/>
    </sheetView>
  </sheetViews>
  <sheetFormatPr defaultColWidth="9.08984375" defaultRowHeight="13"/>
  <cols>
    <col min="1" max="1" width="10.54296875" style="303" bestFit="1" customWidth="1"/>
    <col min="2" max="2" width="104.08984375" style="303" customWidth="1"/>
    <col min="3" max="3" width="13.54296875" style="303" bestFit="1" customWidth="1"/>
    <col min="4" max="5" width="14.54296875" style="303" bestFit="1" customWidth="1"/>
    <col min="6" max="11" width="16" style="303" bestFit="1" customWidth="1"/>
    <col min="12" max="16384" width="9.08984375" style="303"/>
  </cols>
  <sheetData>
    <row r="1" spans="1:11" s="731" customFormat="1">
      <c r="A1" s="731" t="s">
        <v>188</v>
      </c>
      <c r="B1" s="731" t="str">
        <f>Info!C2</f>
        <v>სს თიბისი ბანკი</v>
      </c>
    </row>
    <row r="2" spans="1:11" s="731" customFormat="1">
      <c r="A2" s="731" t="s">
        <v>189</v>
      </c>
      <c r="B2" s="710">
        <f>'1. key ratios'!B2</f>
        <v>44651</v>
      </c>
      <c r="C2" s="740"/>
      <c r="D2" s="740"/>
    </row>
    <row r="3" spans="1:11">
      <c r="B3" s="304"/>
      <c r="C3" s="304"/>
      <c r="D3" s="304"/>
    </row>
    <row r="4" spans="1:11" ht="13.5" thickBot="1">
      <c r="A4" s="303" t="s">
        <v>519</v>
      </c>
      <c r="B4" s="272" t="s">
        <v>518</v>
      </c>
      <c r="C4" s="304"/>
      <c r="D4" s="304"/>
    </row>
    <row r="5" spans="1:11" ht="30" customHeight="1">
      <c r="A5" s="823"/>
      <c r="B5" s="824"/>
      <c r="C5" s="821" t="s">
        <v>551</v>
      </c>
      <c r="D5" s="821"/>
      <c r="E5" s="821"/>
      <c r="F5" s="821" t="s">
        <v>552</v>
      </c>
      <c r="G5" s="821"/>
      <c r="H5" s="821"/>
      <c r="I5" s="821" t="s">
        <v>553</v>
      </c>
      <c r="J5" s="821"/>
      <c r="K5" s="822"/>
    </row>
    <row r="6" spans="1:11">
      <c r="A6" s="301"/>
      <c r="B6" s="302"/>
      <c r="C6" s="305" t="s">
        <v>27</v>
      </c>
      <c r="D6" s="305" t="s">
        <v>96</v>
      </c>
      <c r="E6" s="305" t="s">
        <v>68</v>
      </c>
      <c r="F6" s="305" t="s">
        <v>27</v>
      </c>
      <c r="G6" s="305" t="s">
        <v>96</v>
      </c>
      <c r="H6" s="305" t="s">
        <v>68</v>
      </c>
      <c r="I6" s="305" t="s">
        <v>27</v>
      </c>
      <c r="J6" s="305" t="s">
        <v>96</v>
      </c>
      <c r="K6" s="307" t="s">
        <v>68</v>
      </c>
    </row>
    <row r="7" spans="1:11">
      <c r="A7" s="308" t="s">
        <v>489</v>
      </c>
      <c r="B7" s="300"/>
      <c r="C7" s="300"/>
      <c r="D7" s="300"/>
      <c r="E7" s="300"/>
      <c r="F7" s="300"/>
      <c r="G7" s="300"/>
      <c r="H7" s="300"/>
      <c r="I7" s="300"/>
      <c r="J7" s="300"/>
      <c r="K7" s="309"/>
    </row>
    <row r="8" spans="1:11">
      <c r="A8" s="299">
        <v>1</v>
      </c>
      <c r="B8" s="284" t="s">
        <v>489</v>
      </c>
      <c r="C8" s="282"/>
      <c r="D8" s="282"/>
      <c r="E8" s="282"/>
      <c r="F8" s="678">
        <v>1746440647.4733014</v>
      </c>
      <c r="G8" s="678">
        <v>3141129688.7524538</v>
      </c>
      <c r="H8" s="678">
        <v>4887570336.2257557</v>
      </c>
      <c r="I8" s="678">
        <v>1743128188.885802</v>
      </c>
      <c r="J8" s="678">
        <v>2528984026.6177592</v>
      </c>
      <c r="K8" s="679">
        <v>4272112215.503561</v>
      </c>
    </row>
    <row r="9" spans="1:11">
      <c r="A9" s="308" t="s">
        <v>490</v>
      </c>
      <c r="B9" s="300"/>
      <c r="C9" s="300"/>
      <c r="D9" s="300"/>
      <c r="E9" s="300"/>
      <c r="F9" s="300"/>
      <c r="G9" s="300"/>
      <c r="H9" s="300"/>
      <c r="I9" s="300"/>
      <c r="J9" s="300"/>
      <c r="K9" s="309"/>
    </row>
    <row r="10" spans="1:11">
      <c r="A10" s="310">
        <v>2</v>
      </c>
      <c r="B10" s="285" t="s">
        <v>491</v>
      </c>
      <c r="C10" s="458">
        <v>1564428255.7805104</v>
      </c>
      <c r="D10" s="680">
        <v>6081042611.6320133</v>
      </c>
      <c r="E10" s="680">
        <v>7645470867.4125233</v>
      </c>
      <c r="F10" s="680">
        <v>249728360.04329455</v>
      </c>
      <c r="G10" s="680">
        <v>1148207504.1591091</v>
      </c>
      <c r="H10" s="680">
        <v>1397935864.2024035</v>
      </c>
      <c r="I10" s="680">
        <v>1186409394.8951318</v>
      </c>
      <c r="J10" s="680">
        <v>1309686945.717011</v>
      </c>
      <c r="K10" s="681">
        <v>2496096340.6121426</v>
      </c>
    </row>
    <row r="11" spans="1:11">
      <c r="A11" s="310">
        <v>3</v>
      </c>
      <c r="B11" s="285" t="s">
        <v>492</v>
      </c>
      <c r="C11" s="458">
        <v>4079103021.4069638</v>
      </c>
      <c r="D11" s="680">
        <v>6190421543.0576191</v>
      </c>
      <c r="E11" s="680">
        <v>10269524564.464582</v>
      </c>
      <c r="F11" s="680">
        <v>1275331306.4367089</v>
      </c>
      <c r="G11" s="680">
        <v>1273536860.3144555</v>
      </c>
      <c r="H11" s="680">
        <v>2548868166.7511644</v>
      </c>
      <c r="I11" s="680">
        <v>63869249.4160254</v>
      </c>
      <c r="J11" s="680">
        <v>72807852.077703476</v>
      </c>
      <c r="K11" s="681">
        <v>136677101.49372888</v>
      </c>
    </row>
    <row r="12" spans="1:11">
      <c r="A12" s="310">
        <v>4</v>
      </c>
      <c r="B12" s="285" t="s">
        <v>493</v>
      </c>
      <c r="C12" s="458">
        <v>1189861500</v>
      </c>
      <c r="D12" s="680">
        <v>0</v>
      </c>
      <c r="E12" s="680">
        <v>1189861500</v>
      </c>
      <c r="F12" s="680">
        <v>0</v>
      </c>
      <c r="G12" s="680">
        <v>0</v>
      </c>
      <c r="H12" s="680">
        <v>0</v>
      </c>
      <c r="I12" s="680">
        <v>0</v>
      </c>
      <c r="J12" s="680">
        <v>0</v>
      </c>
      <c r="K12" s="681">
        <v>0</v>
      </c>
    </row>
    <row r="13" spans="1:11">
      <c r="A13" s="310">
        <v>5</v>
      </c>
      <c r="B13" s="285" t="s">
        <v>494</v>
      </c>
      <c r="C13" s="458">
        <v>1871719109.67976</v>
      </c>
      <c r="D13" s="680">
        <v>5800545616.0185928</v>
      </c>
      <c r="E13" s="680">
        <v>7672264725.6983528</v>
      </c>
      <c r="F13" s="680">
        <v>378617221.36943054</v>
      </c>
      <c r="G13" s="680">
        <v>1402991744.2941144</v>
      </c>
      <c r="H13" s="680">
        <v>1781608965.6635449</v>
      </c>
      <c r="I13" s="680">
        <v>272278006.38454866</v>
      </c>
      <c r="J13" s="680">
        <v>1223482062.1439226</v>
      </c>
      <c r="K13" s="681">
        <v>1495760068.5284712</v>
      </c>
    </row>
    <row r="14" spans="1:11">
      <c r="A14" s="310">
        <v>6</v>
      </c>
      <c r="B14" s="285" t="s">
        <v>509</v>
      </c>
      <c r="C14" s="458">
        <v>0</v>
      </c>
      <c r="D14" s="680">
        <v>0</v>
      </c>
      <c r="E14" s="680">
        <v>0</v>
      </c>
      <c r="F14" s="680">
        <v>0</v>
      </c>
      <c r="G14" s="680">
        <v>0</v>
      </c>
      <c r="H14" s="680">
        <v>0</v>
      </c>
      <c r="I14" s="680">
        <v>0</v>
      </c>
      <c r="J14" s="680">
        <v>0</v>
      </c>
      <c r="K14" s="681">
        <v>0</v>
      </c>
    </row>
    <row r="15" spans="1:11">
      <c r="A15" s="310">
        <v>7</v>
      </c>
      <c r="B15" s="285" t="s">
        <v>496</v>
      </c>
      <c r="C15" s="458">
        <v>59940733.993666671</v>
      </c>
      <c r="D15" s="680">
        <v>77411185.19327648</v>
      </c>
      <c r="E15" s="680">
        <v>137351919.18694314</v>
      </c>
      <c r="F15" s="680">
        <v>59940733.993666768</v>
      </c>
      <c r="G15" s="680">
        <v>77411185.193276405</v>
      </c>
      <c r="H15" s="680">
        <v>137351919.18694317</v>
      </c>
      <c r="I15" s="680">
        <v>65288563.6553334</v>
      </c>
      <c r="J15" s="680">
        <v>76767175.715246201</v>
      </c>
      <c r="K15" s="681">
        <v>142055739.3705796</v>
      </c>
    </row>
    <row r="16" spans="1:11">
      <c r="A16" s="310">
        <v>8</v>
      </c>
      <c r="B16" s="286" t="s">
        <v>497</v>
      </c>
      <c r="C16" s="458">
        <v>8765052620.8609009</v>
      </c>
      <c r="D16" s="680">
        <v>18149420955.901501</v>
      </c>
      <c r="E16" s="680">
        <v>26914473576.762402</v>
      </c>
      <c r="F16" s="680">
        <v>1963617621.8431005</v>
      </c>
      <c r="G16" s="680">
        <v>3902147293.9609556</v>
      </c>
      <c r="H16" s="680">
        <v>5865764915.8040562</v>
      </c>
      <c r="I16" s="680">
        <v>1587845214.3510394</v>
      </c>
      <c r="J16" s="680">
        <v>2682744035.653883</v>
      </c>
      <c r="K16" s="681">
        <v>4270589250.0049219</v>
      </c>
    </row>
    <row r="17" spans="1:11">
      <c r="A17" s="308" t="s">
        <v>498</v>
      </c>
      <c r="B17" s="300"/>
      <c r="C17" s="682"/>
      <c r="D17" s="682"/>
      <c r="E17" s="682"/>
      <c r="F17" s="682"/>
      <c r="G17" s="682"/>
      <c r="H17" s="682"/>
      <c r="I17" s="682"/>
      <c r="J17" s="682"/>
      <c r="K17" s="683"/>
    </row>
    <row r="18" spans="1:11">
      <c r="A18" s="310">
        <v>9</v>
      </c>
      <c r="B18" s="285" t="s">
        <v>499</v>
      </c>
      <c r="C18" s="458">
        <v>0</v>
      </c>
      <c r="D18" s="680">
        <v>0</v>
      </c>
      <c r="E18" s="680">
        <v>0</v>
      </c>
      <c r="F18" s="680">
        <v>0</v>
      </c>
      <c r="G18" s="680">
        <v>0</v>
      </c>
      <c r="H18" s="680">
        <v>0</v>
      </c>
      <c r="I18" s="680">
        <v>0</v>
      </c>
      <c r="J18" s="680">
        <v>0</v>
      </c>
      <c r="K18" s="681">
        <v>0</v>
      </c>
    </row>
    <row r="19" spans="1:11">
      <c r="A19" s="310">
        <v>10</v>
      </c>
      <c r="B19" s="285" t="s">
        <v>500</v>
      </c>
      <c r="C19" s="458">
        <v>6601477718.4432945</v>
      </c>
      <c r="D19" s="680">
        <v>8378942539.6913109</v>
      </c>
      <c r="E19" s="680">
        <v>14980420258.134605</v>
      </c>
      <c r="F19" s="680">
        <v>195603247.38795498</v>
      </c>
      <c r="G19" s="680">
        <v>108929510.46874909</v>
      </c>
      <c r="H19" s="680">
        <v>304532757.85670406</v>
      </c>
      <c r="I19" s="680">
        <v>203913638.80628833</v>
      </c>
      <c r="J19" s="680">
        <v>725723064.61632752</v>
      </c>
      <c r="K19" s="681">
        <v>929636703.42261589</v>
      </c>
    </row>
    <row r="20" spans="1:11">
      <c r="A20" s="310">
        <v>11</v>
      </c>
      <c r="B20" s="285" t="s">
        <v>501</v>
      </c>
      <c r="C20" s="458">
        <v>2114030.0330699999</v>
      </c>
      <c r="D20" s="680">
        <v>2253619.5600456772</v>
      </c>
      <c r="E20" s="680">
        <v>4367649.5931156771</v>
      </c>
      <c r="F20" s="680">
        <v>176790049.76743335</v>
      </c>
      <c r="G20" s="680">
        <v>1076483627.7025194</v>
      </c>
      <c r="H20" s="680">
        <v>1253273677.4699528</v>
      </c>
      <c r="I20" s="680">
        <v>177657862.93706837</v>
      </c>
      <c r="J20" s="680">
        <v>1110235177.3156686</v>
      </c>
      <c r="K20" s="681">
        <v>1287893040.252737</v>
      </c>
    </row>
    <row r="21" spans="1:11" ht="13.5" thickBot="1">
      <c r="A21" s="212">
        <v>12</v>
      </c>
      <c r="B21" s="311" t="s">
        <v>502</v>
      </c>
      <c r="C21" s="684">
        <v>6603591748.4763641</v>
      </c>
      <c r="D21" s="685">
        <v>8381196159.2513561</v>
      </c>
      <c r="E21" s="684">
        <v>14984787907.72772</v>
      </c>
      <c r="F21" s="685">
        <v>372393297.15538836</v>
      </c>
      <c r="G21" s="685">
        <v>1185413138.1712685</v>
      </c>
      <c r="H21" s="685">
        <v>1557806435.3266568</v>
      </c>
      <c r="I21" s="685">
        <v>381571501.7433567</v>
      </c>
      <c r="J21" s="685">
        <v>1835958241.9319961</v>
      </c>
      <c r="K21" s="686">
        <v>2217529743.6753531</v>
      </c>
    </row>
    <row r="22" spans="1:11" ht="38.25" customHeight="1" thickBot="1">
      <c r="A22" s="297"/>
      <c r="B22" s="298"/>
      <c r="C22" s="298"/>
      <c r="D22" s="298"/>
      <c r="E22" s="298"/>
      <c r="F22" s="820" t="s">
        <v>503</v>
      </c>
      <c r="G22" s="821"/>
      <c r="H22" s="821"/>
      <c r="I22" s="820" t="s">
        <v>504</v>
      </c>
      <c r="J22" s="821"/>
      <c r="K22" s="822"/>
    </row>
    <row r="23" spans="1:11">
      <c r="A23" s="290">
        <v>13</v>
      </c>
      <c r="B23" s="287" t="s">
        <v>489</v>
      </c>
      <c r="C23" s="296"/>
      <c r="D23" s="296"/>
      <c r="E23" s="296"/>
      <c r="F23" s="721">
        <v>1746440647.4733014</v>
      </c>
      <c r="G23" s="721">
        <v>3141129688.7524538</v>
      </c>
      <c r="H23" s="721">
        <v>4887570336.2257557</v>
      </c>
      <c r="I23" s="721">
        <v>1743128188.885802</v>
      </c>
      <c r="J23" s="721">
        <v>2528984026.6177592</v>
      </c>
      <c r="K23" s="722">
        <v>4272112215.503561</v>
      </c>
    </row>
    <row r="24" spans="1:11" ht="13.5" thickBot="1">
      <c r="A24" s="291">
        <v>14</v>
      </c>
      <c r="B24" s="288" t="s">
        <v>505</v>
      </c>
      <c r="C24" s="312"/>
      <c r="D24" s="294"/>
      <c r="E24" s="295"/>
      <c r="F24" s="723">
        <v>1591224324.6877122</v>
      </c>
      <c r="G24" s="723">
        <v>2716734155.7896872</v>
      </c>
      <c r="H24" s="723">
        <v>4307958480.4773998</v>
      </c>
      <c r="I24" s="723">
        <v>1206273712.6076827</v>
      </c>
      <c r="J24" s="723">
        <v>846785793.72188687</v>
      </c>
      <c r="K24" s="724">
        <v>2053059506.3295689</v>
      </c>
    </row>
    <row r="25" spans="1:11" ht="13.5" thickBot="1">
      <c r="A25" s="292">
        <v>15</v>
      </c>
      <c r="B25" s="289" t="s">
        <v>506</v>
      </c>
      <c r="C25" s="293"/>
      <c r="D25" s="293"/>
      <c r="E25" s="293"/>
      <c r="F25" s="719">
        <v>1.0975452174639495</v>
      </c>
      <c r="G25" s="719">
        <v>1.1562153337890382</v>
      </c>
      <c r="H25" s="719">
        <v>1.134544438711518</v>
      </c>
      <c r="I25" s="719">
        <v>1.4450519568378599</v>
      </c>
      <c r="J25" s="719">
        <v>2.9865687938647247</v>
      </c>
      <c r="K25" s="720">
        <v>2.0808516276964535</v>
      </c>
    </row>
    <row r="28" spans="1:11" ht="39">
      <c r="B28" s="22" t="s">
        <v>550</v>
      </c>
    </row>
    <row r="32" spans="1:11">
      <c r="C32" s="718"/>
      <c r="D32" s="718"/>
      <c r="E32" s="718"/>
      <c r="F32" s="718"/>
      <c r="G32" s="718"/>
      <c r="H32" s="718"/>
      <c r="I32" s="718"/>
      <c r="J32" s="718"/>
      <c r="K32" s="718"/>
    </row>
    <row r="33" spans="3:11">
      <c r="C33" s="718"/>
      <c r="D33" s="718"/>
      <c r="E33" s="718"/>
      <c r="F33" s="718"/>
      <c r="G33" s="718"/>
      <c r="H33" s="718"/>
      <c r="I33" s="718"/>
      <c r="J33" s="718"/>
      <c r="K33" s="718"/>
    </row>
    <row r="34" spans="3:11">
      <c r="C34" s="718"/>
      <c r="D34" s="718"/>
      <c r="E34" s="718"/>
      <c r="F34" s="718"/>
      <c r="G34" s="718"/>
      <c r="H34" s="718"/>
      <c r="I34" s="718"/>
      <c r="J34" s="718"/>
      <c r="K34" s="718"/>
    </row>
    <row r="35" spans="3:11">
      <c r="C35" s="718"/>
      <c r="D35" s="718"/>
      <c r="E35" s="718"/>
      <c r="F35" s="718"/>
      <c r="G35" s="718"/>
      <c r="H35" s="718"/>
      <c r="I35" s="718"/>
      <c r="J35" s="718"/>
      <c r="K35" s="718"/>
    </row>
    <row r="36" spans="3:11">
      <c r="C36" s="718"/>
      <c r="D36" s="718"/>
      <c r="E36" s="718"/>
      <c r="F36" s="718"/>
      <c r="G36" s="718"/>
      <c r="H36" s="718"/>
      <c r="I36" s="718"/>
      <c r="J36" s="718"/>
      <c r="K36" s="718"/>
    </row>
    <row r="37" spans="3:11">
      <c r="C37" s="718"/>
      <c r="D37" s="718"/>
      <c r="E37" s="718"/>
      <c r="F37" s="718"/>
      <c r="G37" s="718"/>
      <c r="H37" s="718"/>
      <c r="I37" s="718"/>
      <c r="J37" s="718"/>
      <c r="K37" s="718"/>
    </row>
    <row r="38" spans="3:11">
      <c r="C38" s="718"/>
      <c r="D38" s="718"/>
      <c r="E38" s="718"/>
      <c r="F38" s="718"/>
      <c r="G38" s="718"/>
      <c r="H38" s="718"/>
      <c r="I38" s="718"/>
      <c r="J38" s="718"/>
      <c r="K38" s="718"/>
    </row>
    <row r="39" spans="3:11">
      <c r="C39" s="718"/>
      <c r="D39" s="718"/>
      <c r="E39" s="718"/>
      <c r="F39" s="718"/>
      <c r="G39" s="718"/>
      <c r="H39" s="718"/>
      <c r="I39" s="718"/>
      <c r="J39" s="718"/>
      <c r="K39" s="718"/>
    </row>
    <row r="40" spans="3:11">
      <c r="C40" s="718"/>
      <c r="D40" s="718"/>
      <c r="E40" s="718"/>
      <c r="F40" s="718"/>
      <c r="G40" s="718"/>
      <c r="H40" s="718"/>
      <c r="I40" s="718"/>
      <c r="J40" s="718"/>
      <c r="K40" s="718"/>
    </row>
    <row r="41" spans="3:11">
      <c r="C41" s="718"/>
      <c r="D41" s="718"/>
      <c r="E41" s="718"/>
      <c r="F41" s="718"/>
      <c r="G41" s="718"/>
      <c r="H41" s="718"/>
      <c r="I41" s="718"/>
      <c r="J41" s="718"/>
      <c r="K41" s="718"/>
    </row>
    <row r="42" spans="3:11">
      <c r="C42" s="718"/>
      <c r="D42" s="718"/>
      <c r="E42" s="718"/>
      <c r="F42" s="718"/>
      <c r="G42" s="718"/>
      <c r="H42" s="718"/>
      <c r="I42" s="718"/>
      <c r="J42" s="718"/>
      <c r="K42" s="718"/>
    </row>
    <row r="43" spans="3:11">
      <c r="C43" s="718"/>
      <c r="D43" s="718"/>
      <c r="E43" s="718"/>
      <c r="F43" s="718"/>
      <c r="G43" s="718"/>
      <c r="H43" s="718"/>
      <c r="I43" s="718"/>
      <c r="J43" s="718"/>
      <c r="K43" s="718"/>
    </row>
    <row r="44" spans="3:11">
      <c r="C44" s="718"/>
      <c r="D44" s="718"/>
      <c r="E44" s="718"/>
      <c r="F44" s="718"/>
      <c r="G44" s="718"/>
      <c r="H44" s="718"/>
      <c r="I44" s="718"/>
      <c r="J44" s="718"/>
      <c r="K44" s="718"/>
    </row>
    <row r="45" spans="3:11">
      <c r="C45" s="718"/>
      <c r="D45" s="718"/>
      <c r="E45" s="718"/>
      <c r="F45" s="718"/>
      <c r="G45" s="718"/>
      <c r="H45" s="718"/>
      <c r="I45" s="718"/>
      <c r="J45" s="718"/>
      <c r="K45" s="718"/>
    </row>
    <row r="46" spans="3:11">
      <c r="C46" s="718"/>
      <c r="D46" s="718"/>
      <c r="E46" s="718"/>
      <c r="F46" s="718"/>
      <c r="G46" s="718"/>
      <c r="H46" s="718"/>
      <c r="I46" s="718"/>
      <c r="J46" s="718"/>
      <c r="K46" s="718"/>
    </row>
    <row r="47" spans="3:11">
      <c r="C47" s="718"/>
      <c r="D47" s="718"/>
      <c r="E47" s="718"/>
      <c r="F47" s="718"/>
      <c r="G47" s="718"/>
      <c r="H47" s="718"/>
      <c r="I47" s="718"/>
      <c r="J47" s="718"/>
      <c r="K47" s="718"/>
    </row>
    <row r="48" spans="3:11">
      <c r="C48" s="718"/>
      <c r="D48" s="718"/>
      <c r="E48" s="718"/>
      <c r="F48" s="718"/>
      <c r="G48" s="718"/>
      <c r="H48" s="718"/>
      <c r="I48" s="718"/>
      <c r="J48" s="718"/>
      <c r="K48" s="718"/>
    </row>
    <row r="49" spans="3:11">
      <c r="C49" s="718"/>
      <c r="D49" s="718"/>
      <c r="E49" s="718"/>
      <c r="F49" s="718"/>
      <c r="G49" s="718"/>
      <c r="H49" s="718"/>
      <c r="I49" s="718"/>
      <c r="J49" s="718"/>
      <c r="K49" s="718"/>
    </row>
    <row r="50" spans="3:11">
      <c r="C50" s="718"/>
      <c r="D50" s="718"/>
      <c r="E50" s="718"/>
      <c r="F50" s="718"/>
      <c r="G50" s="718"/>
      <c r="H50" s="718"/>
      <c r="I50" s="718"/>
      <c r="J50" s="718"/>
      <c r="K50" s="718"/>
    </row>
    <row r="51" spans="3:11">
      <c r="C51" s="718"/>
      <c r="D51" s="718"/>
      <c r="E51" s="718"/>
      <c r="F51" s="718"/>
      <c r="G51" s="718"/>
      <c r="H51" s="718"/>
      <c r="I51" s="718"/>
      <c r="J51" s="718"/>
      <c r="K51" s="718"/>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39"/>
  <sheetViews>
    <sheetView zoomScale="90" zoomScaleNormal="90" workbookViewId="0">
      <pane xSplit="1" ySplit="5" topLeftCell="C6" activePane="bottomRight" state="frozen"/>
      <selection pane="topRight"/>
      <selection pane="bottomLeft"/>
      <selection pane="bottomRight" activeCell="C7" sqref="C7:N21"/>
    </sheetView>
  </sheetViews>
  <sheetFormatPr defaultColWidth="9.08984375" defaultRowHeight="13.5"/>
  <cols>
    <col min="1" max="1" width="10.54296875" style="66" bestFit="1" customWidth="1"/>
    <col min="2" max="2" width="59.08984375" style="66" customWidth="1"/>
    <col min="3" max="3" width="14.90625" style="66" bestFit="1" customWidth="1"/>
    <col min="4" max="4" width="10" style="66" bestFit="1" customWidth="1"/>
    <col min="5" max="5" width="18.36328125" style="66" bestFit="1" customWidth="1"/>
    <col min="6" max="13" width="10.6328125" style="66" customWidth="1"/>
    <col min="14" max="14" width="31" style="66" bestFit="1" customWidth="1"/>
    <col min="15" max="16384" width="9.08984375" style="11"/>
  </cols>
  <sheetData>
    <row r="1" spans="1:14" s="742" customFormat="1">
      <c r="A1" s="740" t="s">
        <v>188</v>
      </c>
      <c r="B1" s="741" t="str">
        <f>Info!C2</f>
        <v>სს თიბისი ბანკი</v>
      </c>
      <c r="C1" s="741"/>
      <c r="D1" s="741"/>
      <c r="E1" s="741"/>
      <c r="F1" s="741"/>
      <c r="G1" s="741"/>
      <c r="H1" s="741"/>
      <c r="I1" s="741"/>
      <c r="J1" s="741"/>
      <c r="K1" s="741"/>
      <c r="L1" s="741"/>
      <c r="M1" s="741"/>
      <c r="N1" s="741"/>
    </row>
    <row r="2" spans="1:14" s="742" customFormat="1" ht="14.25" customHeight="1">
      <c r="A2" s="741" t="s">
        <v>189</v>
      </c>
      <c r="B2" s="710">
        <f>'1. key ratios'!B2</f>
        <v>44651</v>
      </c>
      <c r="C2" s="741"/>
      <c r="D2" s="741"/>
      <c r="E2" s="741"/>
      <c r="F2" s="741"/>
      <c r="G2" s="741"/>
      <c r="H2" s="741"/>
      <c r="I2" s="741"/>
      <c r="J2" s="741"/>
      <c r="K2" s="741"/>
      <c r="L2" s="741"/>
      <c r="M2" s="741"/>
      <c r="N2" s="741"/>
    </row>
    <row r="3" spans="1:14" ht="14.25" customHeight="1"/>
    <row r="4" spans="1:14" ht="14" thickBot="1">
      <c r="A4" s="2" t="s">
        <v>417</v>
      </c>
      <c r="B4" s="90" t="s">
        <v>77</v>
      </c>
    </row>
    <row r="5" spans="1:14" s="24" customFormat="1" ht="13">
      <c r="A5" s="167"/>
      <c r="B5" s="168"/>
      <c r="C5" s="169" t="s">
        <v>0</v>
      </c>
      <c r="D5" s="169" t="s">
        <v>1</v>
      </c>
      <c r="E5" s="169" t="s">
        <v>2</v>
      </c>
      <c r="F5" s="169" t="s">
        <v>3</v>
      </c>
      <c r="G5" s="169" t="s">
        <v>4</v>
      </c>
      <c r="H5" s="169" t="s">
        <v>5</v>
      </c>
      <c r="I5" s="169" t="s">
        <v>237</v>
      </c>
      <c r="J5" s="169" t="s">
        <v>238</v>
      </c>
      <c r="K5" s="169" t="s">
        <v>239</v>
      </c>
      <c r="L5" s="169" t="s">
        <v>240</v>
      </c>
      <c r="M5" s="169" t="s">
        <v>241</v>
      </c>
      <c r="N5" s="170" t="s">
        <v>242</v>
      </c>
    </row>
    <row r="6" spans="1:14" ht="40.5">
      <c r="A6" s="161"/>
      <c r="B6" s="102"/>
      <c r="C6" s="103" t="s">
        <v>87</v>
      </c>
      <c r="D6" s="104" t="s">
        <v>76</v>
      </c>
      <c r="E6" s="105" t="s">
        <v>86</v>
      </c>
      <c r="F6" s="106">
        <v>0</v>
      </c>
      <c r="G6" s="106">
        <v>0.2</v>
      </c>
      <c r="H6" s="106">
        <v>0.35</v>
      </c>
      <c r="I6" s="106">
        <v>0.5</v>
      </c>
      <c r="J6" s="106">
        <v>0.75</v>
      </c>
      <c r="K6" s="106">
        <v>1</v>
      </c>
      <c r="L6" s="106">
        <v>1.5</v>
      </c>
      <c r="M6" s="106">
        <v>2.5</v>
      </c>
      <c r="N6" s="162" t="s">
        <v>77</v>
      </c>
    </row>
    <row r="7" spans="1:14">
      <c r="A7" s="163">
        <v>1</v>
      </c>
      <c r="B7" s="107" t="s">
        <v>78</v>
      </c>
      <c r="C7" s="770">
        <f>SUM(C8:C13)</f>
        <v>4209677115.8627009</v>
      </c>
      <c r="D7" s="771"/>
      <c r="E7" s="772">
        <f>SUM(E8:E12)</f>
        <v>116493916.13659902</v>
      </c>
      <c r="F7" s="770">
        <f>SUM(F8:F13)</f>
        <v>6520082.4380000001</v>
      </c>
      <c r="G7" s="770">
        <f t="shared" ref="G7:M7" si="0">SUM(G8:G13)</f>
        <v>1942446.0526000001</v>
      </c>
      <c r="H7" s="770">
        <f t="shared" si="0"/>
        <v>0</v>
      </c>
      <c r="I7" s="770">
        <f t="shared" si="0"/>
        <v>83920629.673799977</v>
      </c>
      <c r="J7" s="770">
        <f t="shared" si="0"/>
        <v>0</v>
      </c>
      <c r="K7" s="770">
        <f t="shared" si="0"/>
        <v>24110757.9723</v>
      </c>
      <c r="L7" s="770">
        <f t="shared" si="0"/>
        <v>0</v>
      </c>
      <c r="M7" s="770">
        <f t="shared" si="0"/>
        <v>0</v>
      </c>
      <c r="N7" s="773">
        <f>SUM(N8:N13)</f>
        <v>66459562.019719981</v>
      </c>
    </row>
    <row r="8" spans="1:14">
      <c r="A8" s="163">
        <v>1.1000000000000001</v>
      </c>
      <c r="B8" s="108" t="s">
        <v>79</v>
      </c>
      <c r="C8" s="774">
        <v>3589026521.1241012</v>
      </c>
      <c r="D8" s="775">
        <v>0.02</v>
      </c>
      <c r="E8" s="772">
        <f>C8*D8</f>
        <v>71780530.422482029</v>
      </c>
      <c r="F8" s="774">
        <v>0</v>
      </c>
      <c r="G8" s="774">
        <v>1942446.0526000001</v>
      </c>
      <c r="H8" s="774">
        <v>0</v>
      </c>
      <c r="I8" s="774">
        <v>63591608.173799977</v>
      </c>
      <c r="J8" s="774">
        <v>0</v>
      </c>
      <c r="K8" s="774">
        <v>6246476.1961999992</v>
      </c>
      <c r="L8" s="774">
        <v>0</v>
      </c>
      <c r="M8" s="774">
        <v>0</v>
      </c>
      <c r="N8" s="773">
        <f t="shared" ref="N8:N13" si="1">SUMPRODUCT($F$6:$M$6,F8:M8)</f>
        <v>38430769.493619986</v>
      </c>
    </row>
    <row r="9" spans="1:14">
      <c r="A9" s="163">
        <v>1.2</v>
      </c>
      <c r="B9" s="108" t="s">
        <v>80</v>
      </c>
      <c r="C9" s="774">
        <v>257766096.9941</v>
      </c>
      <c r="D9" s="775">
        <v>0.05</v>
      </c>
      <c r="E9" s="772">
        <f>C9*D9</f>
        <v>12888304.849705001</v>
      </c>
      <c r="F9" s="774">
        <v>0</v>
      </c>
      <c r="G9" s="774">
        <v>0</v>
      </c>
      <c r="H9" s="774">
        <v>0</v>
      </c>
      <c r="I9" s="774">
        <v>3333897.5</v>
      </c>
      <c r="J9" s="774">
        <v>0</v>
      </c>
      <c r="K9" s="774">
        <v>9554407.3497000001</v>
      </c>
      <c r="L9" s="774">
        <v>0</v>
      </c>
      <c r="M9" s="774">
        <v>0</v>
      </c>
      <c r="N9" s="773">
        <f t="shared" si="1"/>
        <v>11221356.0997</v>
      </c>
    </row>
    <row r="10" spans="1:14">
      <c r="A10" s="163">
        <v>1.3</v>
      </c>
      <c r="B10" s="108" t="s">
        <v>81</v>
      </c>
      <c r="C10" s="774">
        <v>316312480.33029997</v>
      </c>
      <c r="D10" s="775">
        <v>0.08</v>
      </c>
      <c r="E10" s="772">
        <f>C10*D10</f>
        <v>25304998.426423997</v>
      </c>
      <c r="F10" s="774">
        <v>0</v>
      </c>
      <c r="G10" s="774">
        <v>0</v>
      </c>
      <c r="H10" s="774">
        <v>0</v>
      </c>
      <c r="I10" s="774">
        <v>16995124</v>
      </c>
      <c r="J10" s="774">
        <v>0</v>
      </c>
      <c r="K10" s="774">
        <v>8309874.4264000002</v>
      </c>
      <c r="L10" s="774">
        <v>0</v>
      </c>
      <c r="M10" s="774">
        <v>0</v>
      </c>
      <c r="N10" s="773">
        <f t="shared" si="1"/>
        <v>16807436.426399998</v>
      </c>
    </row>
    <row r="11" spans="1:14">
      <c r="A11" s="163">
        <v>1.4</v>
      </c>
      <c r="B11" s="108" t="s">
        <v>82</v>
      </c>
      <c r="C11" s="774">
        <v>0</v>
      </c>
      <c r="D11" s="775">
        <v>0.11</v>
      </c>
      <c r="E11" s="772">
        <f>C11*D11</f>
        <v>0</v>
      </c>
      <c r="F11" s="774">
        <v>0</v>
      </c>
      <c r="G11" s="774">
        <v>0</v>
      </c>
      <c r="H11" s="774">
        <v>0</v>
      </c>
      <c r="I11" s="774">
        <v>0</v>
      </c>
      <c r="J11" s="774">
        <v>0</v>
      </c>
      <c r="K11" s="774">
        <v>0</v>
      </c>
      <c r="L11" s="774">
        <v>0</v>
      </c>
      <c r="M11" s="774">
        <v>0</v>
      </c>
      <c r="N11" s="773">
        <f t="shared" si="1"/>
        <v>0</v>
      </c>
    </row>
    <row r="12" spans="1:14">
      <c r="A12" s="163">
        <v>1.5</v>
      </c>
      <c r="B12" s="108" t="s">
        <v>83</v>
      </c>
      <c r="C12" s="774">
        <v>46572017.4142</v>
      </c>
      <c r="D12" s="775">
        <v>0.14000000000000001</v>
      </c>
      <c r="E12" s="772">
        <f>C12*D12</f>
        <v>6520082.4379880009</v>
      </c>
      <c r="F12" s="774">
        <v>6520082.4380000001</v>
      </c>
      <c r="G12" s="774">
        <v>0</v>
      </c>
      <c r="H12" s="774">
        <v>0</v>
      </c>
      <c r="I12" s="774">
        <v>0</v>
      </c>
      <c r="J12" s="774">
        <v>0</v>
      </c>
      <c r="K12" s="774">
        <v>0</v>
      </c>
      <c r="L12" s="774">
        <v>0</v>
      </c>
      <c r="M12" s="774">
        <v>0</v>
      </c>
      <c r="N12" s="773">
        <f t="shared" si="1"/>
        <v>0</v>
      </c>
    </row>
    <row r="13" spans="1:14">
      <c r="A13" s="163">
        <v>1.6</v>
      </c>
      <c r="B13" s="109" t="s">
        <v>84</v>
      </c>
      <c r="C13" s="774">
        <v>0</v>
      </c>
      <c r="D13" s="776"/>
      <c r="E13" s="774"/>
      <c r="F13" s="774">
        <v>0</v>
      </c>
      <c r="G13" s="774">
        <v>0</v>
      </c>
      <c r="H13" s="774">
        <v>0</v>
      </c>
      <c r="I13" s="774">
        <v>0</v>
      </c>
      <c r="J13" s="774">
        <v>0</v>
      </c>
      <c r="K13" s="774">
        <v>0</v>
      </c>
      <c r="L13" s="774">
        <v>0</v>
      </c>
      <c r="M13" s="774">
        <v>0</v>
      </c>
      <c r="N13" s="773">
        <f t="shared" si="1"/>
        <v>0</v>
      </c>
    </row>
    <row r="14" spans="1:14">
      <c r="A14" s="163">
        <v>2</v>
      </c>
      <c r="B14" s="110" t="s">
        <v>85</v>
      </c>
      <c r="C14" s="770">
        <f>SUM(C15:C20)</f>
        <v>22767360</v>
      </c>
      <c r="D14" s="771"/>
      <c r="E14" s="772">
        <f>SUM(E15:E20)</f>
        <v>717516.79999999993</v>
      </c>
      <c r="F14" s="774">
        <v>0</v>
      </c>
      <c r="G14" s="774">
        <v>0</v>
      </c>
      <c r="H14" s="774">
        <v>0</v>
      </c>
      <c r="I14" s="774">
        <v>717516.79999999993</v>
      </c>
      <c r="J14" s="774">
        <v>0</v>
      </c>
      <c r="K14" s="774">
        <v>0</v>
      </c>
      <c r="L14" s="774">
        <v>0</v>
      </c>
      <c r="M14" s="774">
        <v>0</v>
      </c>
      <c r="N14" s="773">
        <f>SUM(N15:N20)</f>
        <v>358758.39999999997</v>
      </c>
    </row>
    <row r="15" spans="1:14">
      <c r="A15" s="163">
        <v>2.1</v>
      </c>
      <c r="B15" s="109" t="s">
        <v>79</v>
      </c>
      <c r="C15" s="774">
        <v>0</v>
      </c>
      <c r="D15" s="775">
        <v>5.0000000000000001E-3</v>
      </c>
      <c r="E15" s="772">
        <f>D15*C15</f>
        <v>0</v>
      </c>
      <c r="F15" s="774">
        <v>0</v>
      </c>
      <c r="G15" s="774">
        <v>0</v>
      </c>
      <c r="H15" s="774">
        <v>0</v>
      </c>
      <c r="I15" s="774">
        <v>0</v>
      </c>
      <c r="J15" s="774">
        <v>0</v>
      </c>
      <c r="K15" s="774">
        <v>0</v>
      </c>
      <c r="L15" s="774">
        <v>0</v>
      </c>
      <c r="M15" s="774">
        <v>0</v>
      </c>
      <c r="N15" s="773">
        <f t="shared" ref="N15:N20" si="2">SUMPRODUCT($F$6:$M$6,F15:M15)</f>
        <v>0</v>
      </c>
    </row>
    <row r="16" spans="1:14">
      <c r="A16" s="163">
        <v>2.2000000000000002</v>
      </c>
      <c r="B16" s="109" t="s">
        <v>80</v>
      </c>
      <c r="C16" s="774">
        <v>0</v>
      </c>
      <c r="D16" s="775">
        <v>0.01</v>
      </c>
      <c r="E16" s="772">
        <f>D16*C16</f>
        <v>0</v>
      </c>
      <c r="F16" s="774">
        <v>0</v>
      </c>
      <c r="G16" s="774">
        <v>0</v>
      </c>
      <c r="H16" s="774">
        <v>0</v>
      </c>
      <c r="I16" s="774">
        <v>0</v>
      </c>
      <c r="J16" s="774">
        <v>0</v>
      </c>
      <c r="K16" s="774">
        <v>0</v>
      </c>
      <c r="L16" s="774">
        <v>0</v>
      </c>
      <c r="M16" s="774">
        <v>0</v>
      </c>
      <c r="N16" s="773">
        <f t="shared" si="2"/>
        <v>0</v>
      </c>
    </row>
    <row r="17" spans="1:14">
      <c r="A17" s="163">
        <v>2.2999999999999998</v>
      </c>
      <c r="B17" s="109" t="s">
        <v>81</v>
      </c>
      <c r="C17" s="774">
        <v>9658880</v>
      </c>
      <c r="D17" s="775">
        <v>0.02</v>
      </c>
      <c r="E17" s="772">
        <f>D17*C17</f>
        <v>193177.60000000001</v>
      </c>
      <c r="F17" s="774">
        <v>0</v>
      </c>
      <c r="G17" s="774">
        <v>0</v>
      </c>
      <c r="H17" s="774">
        <v>0</v>
      </c>
      <c r="I17" s="774">
        <v>193177.60000000001</v>
      </c>
      <c r="J17" s="774">
        <v>0</v>
      </c>
      <c r="K17" s="774">
        <v>0</v>
      </c>
      <c r="L17" s="774">
        <v>0</v>
      </c>
      <c r="M17" s="774">
        <v>0</v>
      </c>
      <c r="N17" s="773">
        <f t="shared" si="2"/>
        <v>96588.800000000003</v>
      </c>
    </row>
    <row r="18" spans="1:14">
      <c r="A18" s="163">
        <v>2.4</v>
      </c>
      <c r="B18" s="109" t="s">
        <v>82</v>
      </c>
      <c r="C18" s="774">
        <v>0</v>
      </c>
      <c r="D18" s="775">
        <v>0.03</v>
      </c>
      <c r="E18" s="772">
        <f>D18*C18</f>
        <v>0</v>
      </c>
      <c r="F18" s="774">
        <v>0</v>
      </c>
      <c r="G18" s="774">
        <v>0</v>
      </c>
      <c r="H18" s="774">
        <v>0</v>
      </c>
      <c r="I18" s="774">
        <v>0</v>
      </c>
      <c r="J18" s="774">
        <v>0</v>
      </c>
      <c r="K18" s="774">
        <v>0</v>
      </c>
      <c r="L18" s="774">
        <v>0</v>
      </c>
      <c r="M18" s="774">
        <v>0</v>
      </c>
      <c r="N18" s="773">
        <f t="shared" si="2"/>
        <v>0</v>
      </c>
    </row>
    <row r="19" spans="1:14">
      <c r="A19" s="163">
        <v>2.5</v>
      </c>
      <c r="B19" s="109" t="s">
        <v>83</v>
      </c>
      <c r="C19" s="774">
        <v>13108480</v>
      </c>
      <c r="D19" s="775">
        <v>0.04</v>
      </c>
      <c r="E19" s="772">
        <f>D19*C19</f>
        <v>524339.19999999995</v>
      </c>
      <c r="F19" s="774">
        <v>0</v>
      </c>
      <c r="G19" s="774">
        <v>0</v>
      </c>
      <c r="H19" s="774">
        <v>0</v>
      </c>
      <c r="I19" s="774">
        <v>524339.19999999995</v>
      </c>
      <c r="J19" s="774">
        <v>0</v>
      </c>
      <c r="K19" s="774">
        <v>0</v>
      </c>
      <c r="L19" s="774">
        <v>0</v>
      </c>
      <c r="M19" s="774">
        <v>0</v>
      </c>
      <c r="N19" s="773">
        <f t="shared" si="2"/>
        <v>262169.59999999998</v>
      </c>
    </row>
    <row r="20" spans="1:14">
      <c r="A20" s="163">
        <v>2.6</v>
      </c>
      <c r="B20" s="109" t="s">
        <v>84</v>
      </c>
      <c r="C20" s="774">
        <v>0</v>
      </c>
      <c r="D20" s="776"/>
      <c r="E20" s="774">
        <v>0</v>
      </c>
      <c r="F20" s="774">
        <v>0</v>
      </c>
      <c r="G20" s="774">
        <v>0</v>
      </c>
      <c r="H20" s="774">
        <v>0</v>
      </c>
      <c r="I20" s="774">
        <v>0</v>
      </c>
      <c r="J20" s="774">
        <v>0</v>
      </c>
      <c r="K20" s="774">
        <v>0</v>
      </c>
      <c r="L20" s="774">
        <v>0</v>
      </c>
      <c r="M20" s="774">
        <v>0</v>
      </c>
      <c r="N20" s="773">
        <f t="shared" si="2"/>
        <v>0</v>
      </c>
    </row>
    <row r="21" spans="1:14" ht="14" thickBot="1">
      <c r="A21" s="164">
        <v>3</v>
      </c>
      <c r="B21" s="165" t="s">
        <v>68</v>
      </c>
      <c r="C21" s="266">
        <f>C7+C14</f>
        <v>4232444475.8627009</v>
      </c>
      <c r="D21" s="166"/>
      <c r="E21" s="267">
        <f>SUM(E7+E14)</f>
        <v>117211432.93659902</v>
      </c>
      <c r="F21" s="774">
        <v>0</v>
      </c>
      <c r="G21" s="774">
        <v>0</v>
      </c>
      <c r="H21" s="774">
        <v>0</v>
      </c>
      <c r="I21" s="774">
        <v>0</v>
      </c>
      <c r="J21" s="774">
        <v>0</v>
      </c>
      <c r="K21" s="774">
        <v>0</v>
      </c>
      <c r="L21" s="774">
        <v>0</v>
      </c>
      <c r="M21" s="774">
        <v>0</v>
      </c>
      <c r="N21" s="773">
        <f>N14+N7</f>
        <v>66818320.419719979</v>
      </c>
    </row>
    <row r="22" spans="1:14">
      <c r="E22" s="268"/>
      <c r="F22" s="268"/>
      <c r="G22" s="268"/>
      <c r="H22" s="268"/>
      <c r="I22" s="268"/>
      <c r="J22" s="268"/>
      <c r="K22" s="268"/>
      <c r="L22" s="268"/>
      <c r="M22" s="268"/>
    </row>
    <row r="25" spans="1:14">
      <c r="C25" s="268"/>
      <c r="D25" s="268"/>
      <c r="E25" s="268"/>
      <c r="F25" s="268"/>
      <c r="G25" s="268"/>
      <c r="H25" s="268"/>
      <c r="I25" s="268"/>
      <c r="J25" s="268"/>
      <c r="K25" s="268"/>
      <c r="L25" s="268"/>
      <c r="M25" s="268"/>
      <c r="N25" s="268"/>
    </row>
    <row r="26" spans="1:14">
      <c r="C26" s="268"/>
      <c r="D26" s="268"/>
      <c r="E26" s="268"/>
      <c r="F26" s="268"/>
      <c r="G26" s="268"/>
      <c r="H26" s="268"/>
      <c r="I26" s="268"/>
      <c r="J26" s="268"/>
      <c r="K26" s="268"/>
      <c r="L26" s="268"/>
      <c r="M26" s="268"/>
      <c r="N26" s="268"/>
    </row>
    <row r="27" spans="1:14">
      <c r="C27" s="268"/>
      <c r="D27" s="268"/>
      <c r="E27" s="268"/>
      <c r="F27" s="268"/>
      <c r="G27" s="268"/>
      <c r="H27" s="268"/>
      <c r="I27" s="268"/>
      <c r="J27" s="268"/>
      <c r="K27" s="268"/>
      <c r="L27" s="268"/>
      <c r="M27" s="268"/>
      <c r="N27" s="268"/>
    </row>
    <row r="28" spans="1:14">
      <c r="C28" s="268"/>
      <c r="D28" s="268"/>
      <c r="E28" s="268"/>
      <c r="F28" s="268"/>
      <c r="G28" s="268"/>
      <c r="H28" s="268"/>
      <c r="I28" s="268"/>
      <c r="J28" s="268"/>
      <c r="K28" s="268"/>
      <c r="L28" s="268"/>
      <c r="M28" s="268"/>
      <c r="N28" s="268"/>
    </row>
    <row r="29" spans="1:14">
      <c r="C29" s="268"/>
      <c r="D29" s="268"/>
      <c r="E29" s="268"/>
      <c r="F29" s="268"/>
      <c r="G29" s="268"/>
      <c r="H29" s="268"/>
      <c r="I29" s="268"/>
      <c r="J29" s="268"/>
      <c r="K29" s="268"/>
      <c r="L29" s="268"/>
      <c r="M29" s="268"/>
      <c r="N29" s="268"/>
    </row>
    <row r="30" spans="1:14">
      <c r="C30" s="268"/>
      <c r="D30" s="268"/>
      <c r="E30" s="268"/>
      <c r="F30" s="268"/>
      <c r="G30" s="268"/>
      <c r="H30" s="268"/>
      <c r="I30" s="268"/>
      <c r="J30" s="268"/>
      <c r="K30" s="268"/>
      <c r="L30" s="268"/>
      <c r="M30" s="268"/>
      <c r="N30" s="268"/>
    </row>
    <row r="31" spans="1:14">
      <c r="C31" s="268"/>
      <c r="D31" s="268"/>
      <c r="E31" s="268"/>
      <c r="F31" s="268"/>
      <c r="G31" s="268"/>
      <c r="H31" s="268"/>
      <c r="I31" s="268"/>
      <c r="J31" s="268"/>
      <c r="K31" s="268"/>
      <c r="L31" s="268"/>
      <c r="M31" s="268"/>
      <c r="N31" s="268"/>
    </row>
    <row r="32" spans="1:14">
      <c r="C32" s="268"/>
      <c r="D32" s="268"/>
      <c r="E32" s="268"/>
      <c r="F32" s="268"/>
      <c r="G32" s="268"/>
      <c r="H32" s="268"/>
      <c r="I32" s="268"/>
      <c r="J32" s="268"/>
      <c r="K32" s="268"/>
      <c r="L32" s="268"/>
      <c r="M32" s="268"/>
      <c r="N32" s="268"/>
    </row>
    <row r="33" spans="3:14">
      <c r="C33" s="268"/>
      <c r="D33" s="268"/>
      <c r="E33" s="268"/>
      <c r="F33" s="268"/>
      <c r="G33" s="268"/>
      <c r="H33" s="268"/>
      <c r="I33" s="268"/>
      <c r="J33" s="268"/>
      <c r="K33" s="268"/>
      <c r="L33" s="268"/>
      <c r="M33" s="268"/>
      <c r="N33" s="268"/>
    </row>
    <row r="34" spans="3:14">
      <c r="C34" s="268"/>
      <c r="D34" s="268"/>
      <c r="E34" s="268"/>
      <c r="F34" s="268"/>
      <c r="G34" s="268"/>
      <c r="H34" s="268"/>
      <c r="I34" s="268"/>
      <c r="J34" s="268"/>
      <c r="K34" s="268"/>
      <c r="L34" s="268"/>
      <c r="M34" s="268"/>
      <c r="N34" s="268"/>
    </row>
    <row r="35" spans="3:14">
      <c r="C35" s="268"/>
      <c r="D35" s="268"/>
      <c r="E35" s="268"/>
      <c r="F35" s="268"/>
      <c r="G35" s="268"/>
      <c r="H35" s="268"/>
      <c r="I35" s="268"/>
      <c r="J35" s="268"/>
      <c r="K35" s="268"/>
      <c r="L35" s="268"/>
      <c r="M35" s="268"/>
      <c r="N35" s="268"/>
    </row>
    <row r="36" spans="3:14">
      <c r="C36" s="268"/>
      <c r="D36" s="268"/>
      <c r="E36" s="268"/>
      <c r="F36" s="268"/>
      <c r="G36" s="268"/>
      <c r="H36" s="268"/>
      <c r="I36" s="268"/>
      <c r="J36" s="268"/>
      <c r="K36" s="268"/>
      <c r="L36" s="268"/>
      <c r="M36" s="268"/>
      <c r="N36" s="268"/>
    </row>
    <row r="37" spans="3:14">
      <c r="C37" s="268"/>
      <c r="D37" s="268"/>
      <c r="E37" s="268"/>
      <c r="F37" s="268"/>
      <c r="G37" s="268"/>
      <c r="H37" s="268"/>
      <c r="I37" s="268"/>
      <c r="J37" s="268"/>
      <c r="K37" s="268"/>
      <c r="L37" s="268"/>
      <c r="M37" s="268"/>
      <c r="N37" s="268"/>
    </row>
    <row r="38" spans="3:14">
      <c r="C38" s="268"/>
      <c r="D38" s="268"/>
      <c r="E38" s="268"/>
      <c r="F38" s="268"/>
      <c r="G38" s="268"/>
      <c r="H38" s="268"/>
      <c r="I38" s="268"/>
      <c r="J38" s="268"/>
      <c r="K38" s="268"/>
      <c r="L38" s="268"/>
      <c r="M38" s="268"/>
      <c r="N38" s="268"/>
    </row>
    <row r="39" spans="3:14">
      <c r="C39" s="268"/>
      <c r="D39" s="268"/>
      <c r="E39" s="268"/>
      <c r="F39" s="268"/>
      <c r="G39" s="268"/>
      <c r="H39" s="268"/>
      <c r="I39" s="268"/>
      <c r="J39" s="268"/>
      <c r="K39" s="268"/>
      <c r="L39" s="268"/>
      <c r="M39" s="268"/>
      <c r="N39" s="268"/>
    </row>
  </sheetData>
  <conditionalFormatting sqref="E8:E12">
    <cfRule type="expression" dxfId="19" priority="2">
      <formula>(C8*D8)&lt;&gt;SUM(#REF!)</formula>
    </cfRule>
  </conditionalFormatting>
  <conditionalFormatting sqref="E15:E19">
    <cfRule type="expression" dxfId="18"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43"/>
  <sheetViews>
    <sheetView workbookViewId="0">
      <selection activeCell="C5" sqref="C5:C38"/>
    </sheetView>
  </sheetViews>
  <sheetFormatPr defaultRowHeight="14.5"/>
  <cols>
    <col min="1" max="1" width="11.453125" customWidth="1"/>
    <col min="2" max="2" width="76.90625" style="4" customWidth="1"/>
    <col min="3" max="3" width="14.54296875" bestFit="1" customWidth="1"/>
  </cols>
  <sheetData>
    <row r="1" spans="1:4" s="732" customFormat="1">
      <c r="A1" s="731" t="s">
        <v>188</v>
      </c>
      <c r="B1" s="732" t="str">
        <f>Info!C2</f>
        <v>სს თიბისი ბანკი</v>
      </c>
    </row>
    <row r="2" spans="1:4" s="732" customFormat="1">
      <c r="A2" s="731" t="s">
        <v>189</v>
      </c>
      <c r="B2" s="710">
        <f>'1. key ratios'!B2</f>
        <v>44651</v>
      </c>
    </row>
    <row r="3" spans="1:4">
      <c r="A3" s="303"/>
      <c r="B3"/>
    </row>
    <row r="4" spans="1:4">
      <c r="A4" s="303" t="s">
        <v>595</v>
      </c>
      <c r="B4" t="s">
        <v>554</v>
      </c>
    </row>
    <row r="5" spans="1:4">
      <c r="A5" s="360"/>
      <c r="B5" s="360" t="s">
        <v>555</v>
      </c>
      <c r="C5" s="372"/>
    </row>
    <row r="6" spans="1:4">
      <c r="A6" s="361">
        <v>1</v>
      </c>
      <c r="B6" s="373" t="s">
        <v>607</v>
      </c>
      <c r="C6" s="374">
        <v>24174141111.377686</v>
      </c>
      <c r="D6" s="688"/>
    </row>
    <row r="7" spans="1:4">
      <c r="A7" s="361">
        <v>2</v>
      </c>
      <c r="B7" s="373" t="s">
        <v>556</v>
      </c>
      <c r="C7" s="374">
        <v>-289603095.93999994</v>
      </c>
      <c r="D7" s="688"/>
    </row>
    <row r="8" spans="1:4">
      <c r="A8" s="362">
        <v>3</v>
      </c>
      <c r="B8" s="375" t="s">
        <v>557</v>
      </c>
      <c r="C8" s="376">
        <v>23884538015.437687</v>
      </c>
      <c r="D8" s="688"/>
    </row>
    <row r="9" spans="1:4">
      <c r="A9" s="363"/>
      <c r="B9" s="363" t="s">
        <v>558</v>
      </c>
      <c r="C9" s="377"/>
      <c r="D9" s="688"/>
    </row>
    <row r="10" spans="1:4">
      <c r="A10" s="364">
        <v>4</v>
      </c>
      <c r="B10" s="378" t="s">
        <v>559</v>
      </c>
      <c r="C10" s="374"/>
      <c r="D10" s="688"/>
    </row>
    <row r="11" spans="1:4">
      <c r="A11" s="364">
        <v>5</v>
      </c>
      <c r="B11" s="379" t="s">
        <v>560</v>
      </c>
      <c r="C11" s="374"/>
      <c r="D11" s="688"/>
    </row>
    <row r="12" spans="1:4">
      <c r="A12" s="364" t="s">
        <v>561</v>
      </c>
      <c r="B12" s="373" t="s">
        <v>562</v>
      </c>
      <c r="C12" s="376">
        <v>117211432.93659902</v>
      </c>
      <c r="D12" s="688"/>
    </row>
    <row r="13" spans="1:4">
      <c r="A13" s="365">
        <v>6</v>
      </c>
      <c r="B13" s="380" t="s">
        <v>563</v>
      </c>
      <c r="C13" s="374"/>
      <c r="D13" s="688"/>
    </row>
    <row r="14" spans="1:4">
      <c r="A14" s="365">
        <v>7</v>
      </c>
      <c r="B14" s="381" t="s">
        <v>564</v>
      </c>
      <c r="C14" s="374"/>
      <c r="D14" s="688"/>
    </row>
    <row r="15" spans="1:4">
      <c r="A15" s="366">
        <v>8</v>
      </c>
      <c r="B15" s="373" t="s">
        <v>565</v>
      </c>
      <c r="C15" s="374"/>
      <c r="D15" s="688"/>
    </row>
    <row r="16" spans="1:4" ht="23">
      <c r="A16" s="365">
        <v>9</v>
      </c>
      <c r="B16" s="381" t="s">
        <v>566</v>
      </c>
      <c r="C16" s="374"/>
      <c r="D16" s="688"/>
    </row>
    <row r="17" spans="1:4">
      <c r="A17" s="365">
        <v>10</v>
      </c>
      <c r="B17" s="381" t="s">
        <v>567</v>
      </c>
      <c r="C17" s="374"/>
      <c r="D17" s="688"/>
    </row>
    <row r="18" spans="1:4">
      <c r="A18" s="367">
        <v>11</v>
      </c>
      <c r="B18" s="382" t="s">
        <v>568</v>
      </c>
      <c r="C18" s="376">
        <v>117211432.93659902</v>
      </c>
      <c r="D18" s="688"/>
    </row>
    <row r="19" spans="1:4">
      <c r="A19" s="363"/>
      <c r="B19" s="363" t="s">
        <v>569</v>
      </c>
      <c r="C19" s="383"/>
      <c r="D19" s="688"/>
    </row>
    <row r="20" spans="1:4">
      <c r="A20" s="365">
        <v>12</v>
      </c>
      <c r="B20" s="378" t="s">
        <v>570</v>
      </c>
      <c r="C20" s="374"/>
      <c r="D20" s="688"/>
    </row>
    <row r="21" spans="1:4">
      <c r="A21" s="365">
        <v>13</v>
      </c>
      <c r="B21" s="378" t="s">
        <v>571</v>
      </c>
      <c r="C21" s="374"/>
      <c r="D21" s="688"/>
    </row>
    <row r="22" spans="1:4">
      <c r="A22" s="365">
        <v>14</v>
      </c>
      <c r="B22" s="378" t="s">
        <v>572</v>
      </c>
      <c r="C22" s="374"/>
      <c r="D22" s="688"/>
    </row>
    <row r="23" spans="1:4" ht="23">
      <c r="A23" s="365" t="s">
        <v>573</v>
      </c>
      <c r="B23" s="378" t="s">
        <v>574</v>
      </c>
      <c r="C23" s="374"/>
      <c r="D23" s="688"/>
    </row>
    <row r="24" spans="1:4">
      <c r="A24" s="365">
        <v>15</v>
      </c>
      <c r="B24" s="378" t="s">
        <v>575</v>
      </c>
      <c r="C24" s="374"/>
      <c r="D24" s="688"/>
    </row>
    <row r="25" spans="1:4">
      <c r="A25" s="365" t="s">
        <v>576</v>
      </c>
      <c r="B25" s="373" t="s">
        <v>577</v>
      </c>
      <c r="C25" s="374"/>
      <c r="D25" s="688"/>
    </row>
    <row r="26" spans="1:4">
      <c r="A26" s="367">
        <v>16</v>
      </c>
      <c r="B26" s="382" t="s">
        <v>578</v>
      </c>
      <c r="C26" s="376">
        <v>0</v>
      </c>
      <c r="D26" s="688"/>
    </row>
    <row r="27" spans="1:4">
      <c r="A27" s="363"/>
      <c r="B27" s="363" t="s">
        <v>579</v>
      </c>
      <c r="C27" s="377"/>
      <c r="D27" s="688"/>
    </row>
    <row r="28" spans="1:4">
      <c r="A28" s="364">
        <v>17</v>
      </c>
      <c r="B28" s="373" t="s">
        <v>580</v>
      </c>
      <c r="C28" s="374">
        <v>3734609956.9344988</v>
      </c>
      <c r="D28" s="688"/>
    </row>
    <row r="29" spans="1:4">
      <c r="A29" s="364">
        <v>18</v>
      </c>
      <c r="B29" s="373" t="s">
        <v>581</v>
      </c>
      <c r="C29" s="374">
        <v>-2211840691.9997592</v>
      </c>
      <c r="D29" s="688"/>
    </row>
    <row r="30" spans="1:4">
      <c r="A30" s="367">
        <v>19</v>
      </c>
      <c r="B30" s="382" t="s">
        <v>582</v>
      </c>
      <c r="C30" s="376">
        <v>1522769264.9347396</v>
      </c>
      <c r="D30" s="688"/>
    </row>
    <row r="31" spans="1:4">
      <c r="A31" s="368"/>
      <c r="B31" s="363" t="s">
        <v>583</v>
      </c>
      <c r="C31" s="377"/>
      <c r="D31" s="688"/>
    </row>
    <row r="32" spans="1:4">
      <c r="A32" s="364" t="s">
        <v>584</v>
      </c>
      <c r="B32" s="378" t="s">
        <v>585</v>
      </c>
      <c r="C32" s="384"/>
      <c r="D32" s="688"/>
    </row>
    <row r="33" spans="1:4">
      <c r="A33" s="364" t="s">
        <v>586</v>
      </c>
      <c r="B33" s="379" t="s">
        <v>587</v>
      </c>
      <c r="C33" s="384"/>
      <c r="D33" s="688"/>
    </row>
    <row r="34" spans="1:4">
      <c r="A34" s="363"/>
      <c r="B34" s="363" t="s">
        <v>588</v>
      </c>
      <c r="C34" s="377"/>
      <c r="D34" s="688"/>
    </row>
    <row r="35" spans="1:4">
      <c r="A35" s="367">
        <v>20</v>
      </c>
      <c r="B35" s="382" t="s">
        <v>89</v>
      </c>
      <c r="C35" s="376">
        <v>3584908160.1507301</v>
      </c>
      <c r="D35" s="688"/>
    </row>
    <row r="36" spans="1:4">
      <c r="A36" s="367">
        <v>21</v>
      </c>
      <c r="B36" s="382" t="s">
        <v>589</v>
      </c>
      <c r="C36" s="376">
        <v>25524518713.309025</v>
      </c>
      <c r="D36" s="688"/>
    </row>
    <row r="37" spans="1:4">
      <c r="A37" s="369"/>
      <c r="B37" s="369" t="s">
        <v>554</v>
      </c>
      <c r="C37" s="377"/>
      <c r="D37" s="688"/>
    </row>
    <row r="38" spans="1:4">
      <c r="A38" s="367">
        <v>22</v>
      </c>
      <c r="B38" s="382" t="s">
        <v>554</v>
      </c>
      <c r="C38" s="687">
        <v>0.14044958889984802</v>
      </c>
      <c r="D38" s="688"/>
    </row>
    <row r="39" spans="1:4">
      <c r="A39" s="369"/>
      <c r="B39" s="369" t="s">
        <v>590</v>
      </c>
      <c r="C39" s="377"/>
      <c r="D39" s="688"/>
    </row>
    <row r="40" spans="1:4">
      <c r="A40" s="370" t="s">
        <v>591</v>
      </c>
      <c r="B40" s="378" t="s">
        <v>592</v>
      </c>
      <c r="C40" s="384">
        <v>0</v>
      </c>
      <c r="D40" s="688"/>
    </row>
    <row r="41" spans="1:4">
      <c r="A41" s="371" t="s">
        <v>593</v>
      </c>
      <c r="B41" s="379" t="s">
        <v>594</v>
      </c>
      <c r="C41" s="384">
        <v>0</v>
      </c>
      <c r="D41" s="688"/>
    </row>
    <row r="43" spans="1:4">
      <c r="B43" s="392" t="s">
        <v>608</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M42"/>
  <sheetViews>
    <sheetView zoomScale="70" zoomScaleNormal="70" workbookViewId="0">
      <pane xSplit="2" ySplit="6" topLeftCell="C7" activePane="bottomRight" state="frozen"/>
      <selection pane="topRight"/>
      <selection pane="bottomLeft"/>
      <selection pane="bottomRight" activeCell="C8" sqref="C8:G39"/>
    </sheetView>
  </sheetViews>
  <sheetFormatPr defaultRowHeight="14.5"/>
  <cols>
    <col min="1" max="1" width="9.90625" style="303" bestFit="1" customWidth="1"/>
    <col min="2" max="2" width="82.54296875" style="22" customWidth="1"/>
    <col min="3" max="6" width="17.54296875" style="303" customWidth="1"/>
    <col min="7" max="7" width="22.453125" style="303" bestFit="1" customWidth="1"/>
    <col min="9" max="10" width="14.54296875" bestFit="1" customWidth="1"/>
  </cols>
  <sheetData>
    <row r="1" spans="1:13" s="732" customFormat="1">
      <c r="A1" s="731" t="s">
        <v>188</v>
      </c>
      <c r="B1" s="731" t="str">
        <f>Info!C2</f>
        <v>სს თიბისი ბანკი</v>
      </c>
      <c r="C1" s="731"/>
      <c r="D1" s="731"/>
      <c r="E1" s="731"/>
      <c r="F1" s="731"/>
      <c r="G1" s="731"/>
    </row>
    <row r="2" spans="1:13" s="732" customFormat="1">
      <c r="A2" s="731" t="s">
        <v>189</v>
      </c>
      <c r="B2" s="710">
        <f>'1. key ratios'!B2</f>
        <v>44651</v>
      </c>
      <c r="C2" s="731"/>
      <c r="D2" s="731"/>
      <c r="E2" s="731"/>
      <c r="F2" s="731"/>
      <c r="G2" s="731"/>
    </row>
    <row r="3" spans="1:13">
      <c r="B3" s="428"/>
    </row>
    <row r="4" spans="1:13" ht="15" thickBot="1">
      <c r="A4" s="303" t="s">
        <v>657</v>
      </c>
      <c r="B4" s="432" t="s">
        <v>622</v>
      </c>
    </row>
    <row r="5" spans="1:13">
      <c r="A5" s="433"/>
      <c r="B5" s="434"/>
      <c r="C5" s="825" t="s">
        <v>623</v>
      </c>
      <c r="D5" s="825"/>
      <c r="E5" s="825"/>
      <c r="F5" s="825"/>
      <c r="G5" s="826" t="s">
        <v>624</v>
      </c>
    </row>
    <row r="6" spans="1:13">
      <c r="A6" s="435"/>
      <c r="B6" s="436"/>
      <c r="C6" s="437" t="s">
        <v>625</v>
      </c>
      <c r="D6" s="438" t="s">
        <v>626</v>
      </c>
      <c r="E6" s="438" t="s">
        <v>627</v>
      </c>
      <c r="F6" s="438" t="s">
        <v>628</v>
      </c>
      <c r="G6" s="827"/>
    </row>
    <row r="7" spans="1:13">
      <c r="A7" s="439"/>
      <c r="B7" s="440" t="s">
        <v>629</v>
      </c>
      <c r="C7" s="441"/>
      <c r="D7" s="441"/>
      <c r="E7" s="441"/>
      <c r="F7" s="441"/>
      <c r="G7" s="442"/>
    </row>
    <row r="8" spans="1:13">
      <c r="A8" s="443">
        <v>1</v>
      </c>
      <c r="B8" s="444" t="s">
        <v>630</v>
      </c>
      <c r="C8" s="445">
        <f>SUM(C9:C10)</f>
        <v>3584908160.04073</v>
      </c>
      <c r="D8" s="445">
        <f>SUM(D9:D10)</f>
        <v>0</v>
      </c>
      <c r="E8" s="445">
        <f>SUM(E9:E10)</f>
        <v>0</v>
      </c>
      <c r="F8" s="445">
        <f>SUM(F9:F10)</f>
        <v>4039153435.4599123</v>
      </c>
      <c r="G8" s="446">
        <f>SUM(G9:G10)</f>
        <v>7624061595.5006428</v>
      </c>
      <c r="H8" s="725"/>
      <c r="I8" s="688"/>
      <c r="J8" s="688"/>
      <c r="K8" s="688"/>
      <c r="L8" s="688"/>
      <c r="M8" s="688"/>
    </row>
    <row r="9" spans="1:13">
      <c r="A9" s="443">
        <v>2</v>
      </c>
      <c r="B9" s="447" t="s">
        <v>88</v>
      </c>
      <c r="C9" s="445">
        <v>3584908160.04073</v>
      </c>
      <c r="D9" s="445"/>
      <c r="E9" s="445"/>
      <c r="F9" s="445">
        <v>466947234.5</v>
      </c>
      <c r="G9" s="446">
        <v>4051855394.54073</v>
      </c>
      <c r="H9" s="725"/>
      <c r="I9" s="688"/>
      <c r="J9" s="688"/>
      <c r="K9" s="688"/>
      <c r="L9" s="688"/>
      <c r="M9" s="688"/>
    </row>
    <row r="10" spans="1:13">
      <c r="A10" s="443">
        <v>3</v>
      </c>
      <c r="B10" s="447" t="s">
        <v>631</v>
      </c>
      <c r="C10" s="448"/>
      <c r="D10" s="448"/>
      <c r="E10" s="448"/>
      <c r="F10" s="445">
        <v>3572206200.9599123</v>
      </c>
      <c r="G10" s="446">
        <v>3572206200.9599123</v>
      </c>
      <c r="H10" s="725"/>
      <c r="I10" s="688"/>
      <c r="J10" s="688"/>
      <c r="K10" s="688"/>
      <c r="L10" s="688"/>
      <c r="M10" s="688"/>
    </row>
    <row r="11" spans="1:13" ht="26.5">
      <c r="A11" s="443">
        <v>4</v>
      </c>
      <c r="B11" s="444" t="s">
        <v>632</v>
      </c>
      <c r="C11" s="445">
        <f t="shared" ref="C11:F11" si="0">SUM(C12:C13)</f>
        <v>2643196862.471807</v>
      </c>
      <c r="D11" s="445">
        <f t="shared" si="0"/>
        <v>3156213817.615325</v>
      </c>
      <c r="E11" s="445">
        <f t="shared" si="0"/>
        <v>1034964077.858152</v>
      </c>
      <c r="F11" s="445">
        <f t="shared" si="0"/>
        <v>406503954.66106606</v>
      </c>
      <c r="G11" s="446">
        <f>SUM(G12:G13)</f>
        <v>6114628960.7687826</v>
      </c>
      <c r="H11" s="725"/>
      <c r="I11" s="688"/>
      <c r="J11" s="688"/>
      <c r="K11" s="688"/>
      <c r="L11" s="688"/>
      <c r="M11" s="688"/>
    </row>
    <row r="12" spans="1:13">
      <c r="A12" s="443">
        <v>5</v>
      </c>
      <c r="B12" s="447" t="s">
        <v>633</v>
      </c>
      <c r="C12" s="445">
        <v>1953298339.956424</v>
      </c>
      <c r="D12" s="445">
        <v>2465441524.0654249</v>
      </c>
      <c r="E12" s="445">
        <v>859468759.20035601</v>
      </c>
      <c r="F12" s="445">
        <v>264434942.25692502</v>
      </c>
      <c r="G12" s="446">
        <v>5265511387.2051725</v>
      </c>
      <c r="H12" s="725"/>
      <c r="I12" s="688"/>
      <c r="J12" s="688"/>
      <c r="K12" s="688"/>
      <c r="L12" s="688"/>
      <c r="M12" s="688"/>
    </row>
    <row r="13" spans="1:13">
      <c r="A13" s="443">
        <v>6</v>
      </c>
      <c r="B13" s="447" t="s">
        <v>634</v>
      </c>
      <c r="C13" s="445">
        <v>689898522.51538301</v>
      </c>
      <c r="D13" s="449">
        <v>690772293.54990005</v>
      </c>
      <c r="E13" s="445">
        <v>175495318.657796</v>
      </c>
      <c r="F13" s="445">
        <v>142069012.40414101</v>
      </c>
      <c r="G13" s="446">
        <f>SUM(C13:F13)*0.5</f>
        <v>849117573.56360996</v>
      </c>
      <c r="H13" s="725"/>
      <c r="I13" s="688"/>
      <c r="J13" s="688"/>
      <c r="K13" s="688"/>
      <c r="L13" s="688"/>
      <c r="M13" s="688"/>
    </row>
    <row r="14" spans="1:13">
      <c r="A14" s="443">
        <v>7</v>
      </c>
      <c r="B14" s="444" t="s">
        <v>635</v>
      </c>
      <c r="C14" s="445">
        <f t="shared" ref="C14:F14" si="1">SUM(C15:C16)</f>
        <v>5330231994.5880108</v>
      </c>
      <c r="D14" s="445">
        <f t="shared" si="1"/>
        <v>2192556222.4569483</v>
      </c>
      <c r="E14" s="445">
        <f t="shared" si="1"/>
        <v>503239160.51831901</v>
      </c>
      <c r="F14" s="445">
        <f t="shared" si="1"/>
        <v>30993777.75</v>
      </c>
      <c r="G14" s="446">
        <f>SUM(G15:G16)</f>
        <v>3041735177.3418946</v>
      </c>
      <c r="H14" s="725"/>
      <c r="I14" s="688"/>
      <c r="J14" s="688"/>
      <c r="K14" s="688"/>
      <c r="L14" s="688"/>
      <c r="M14" s="688"/>
    </row>
    <row r="15" spans="1:13" ht="52.5">
      <c r="A15" s="443">
        <v>8</v>
      </c>
      <c r="B15" s="447" t="s">
        <v>636</v>
      </c>
      <c r="C15" s="449">
        <v>4978226231.7120304</v>
      </c>
      <c r="D15" s="449">
        <v>561952565.15365899</v>
      </c>
      <c r="E15" s="449">
        <v>340280977.78698897</v>
      </c>
      <c r="F15" s="449">
        <v>30933277.75</v>
      </c>
      <c r="G15" s="765">
        <v>2955696526.2013392</v>
      </c>
      <c r="H15" s="725"/>
      <c r="I15" s="688"/>
      <c r="J15" s="688"/>
      <c r="K15" s="688"/>
      <c r="L15" s="688"/>
      <c r="M15" s="688"/>
    </row>
    <row r="16" spans="1:13" ht="26.5">
      <c r="A16" s="443">
        <v>9</v>
      </c>
      <c r="B16" s="447" t="s">
        <v>637</v>
      </c>
      <c r="C16" s="449">
        <v>352005762.87598002</v>
      </c>
      <c r="D16" s="449">
        <v>1630603657.3032892</v>
      </c>
      <c r="E16" s="449">
        <v>162958182.73133001</v>
      </c>
      <c r="F16" s="449">
        <v>60500</v>
      </c>
      <c r="G16" s="765">
        <v>86038651.140555501</v>
      </c>
      <c r="H16" s="725"/>
      <c r="I16" s="688"/>
      <c r="J16" s="688"/>
      <c r="K16" s="688"/>
      <c r="L16" s="688"/>
      <c r="M16" s="688"/>
    </row>
    <row r="17" spans="1:13">
      <c r="A17" s="443">
        <v>10</v>
      </c>
      <c r="B17" s="444" t="s">
        <v>638</v>
      </c>
      <c r="C17" s="445"/>
      <c r="D17" s="449"/>
      <c r="E17" s="445"/>
      <c r="F17" s="445"/>
      <c r="G17" s="446">
        <v>0</v>
      </c>
      <c r="H17" s="725"/>
      <c r="I17" s="688"/>
      <c r="J17" s="688"/>
      <c r="K17" s="688"/>
      <c r="L17" s="688"/>
      <c r="M17" s="688"/>
    </row>
    <row r="18" spans="1:13">
      <c r="A18" s="443">
        <v>11</v>
      </c>
      <c r="B18" s="444" t="s">
        <v>95</v>
      </c>
      <c r="C18" s="445">
        <f>SUM(C19:C20)</f>
        <v>227947686.85432673</v>
      </c>
      <c r="D18" s="449">
        <f>SUM(D19:D20)</f>
        <v>656545531.11704648</v>
      </c>
      <c r="E18" s="445">
        <f t="shared" ref="D18:G18" si="2">SUM(E19:E20)</f>
        <v>1855961.6610618399</v>
      </c>
      <c r="F18" s="445">
        <f t="shared" si="2"/>
        <v>18854932.589000002</v>
      </c>
      <c r="G18" s="446">
        <f t="shared" si="2"/>
        <v>0</v>
      </c>
      <c r="H18" s="725"/>
      <c r="I18" s="688"/>
      <c r="J18" s="688"/>
      <c r="K18" s="688"/>
      <c r="L18" s="688"/>
      <c r="M18" s="688"/>
    </row>
    <row r="19" spans="1:13">
      <c r="A19" s="443">
        <v>12</v>
      </c>
      <c r="B19" s="447" t="s">
        <v>639</v>
      </c>
      <c r="C19" s="448"/>
      <c r="D19" s="449">
        <v>11365078.5736924</v>
      </c>
      <c r="E19" s="445">
        <v>1855961.6610618399</v>
      </c>
      <c r="F19" s="445">
        <v>18854932.589000002</v>
      </c>
      <c r="G19" s="446">
        <v>0</v>
      </c>
      <c r="H19" s="725"/>
      <c r="I19" s="688"/>
      <c r="J19" s="688"/>
      <c r="K19" s="688"/>
      <c r="L19" s="688"/>
      <c r="M19" s="688"/>
    </row>
    <row r="20" spans="1:13" ht="26.5">
      <c r="A20" s="443">
        <v>13</v>
      </c>
      <c r="B20" s="447" t="s">
        <v>640</v>
      </c>
      <c r="C20" s="445">
        <v>227947686.85432673</v>
      </c>
      <c r="D20" s="445">
        <v>645180452.54335403</v>
      </c>
      <c r="E20" s="445">
        <v>0</v>
      </c>
      <c r="F20" s="445">
        <v>0</v>
      </c>
      <c r="G20" s="446">
        <v>0</v>
      </c>
      <c r="H20" s="725"/>
      <c r="I20" s="688"/>
      <c r="J20" s="688"/>
      <c r="K20" s="688"/>
      <c r="L20" s="688"/>
      <c r="M20" s="688"/>
    </row>
    <row r="21" spans="1:13">
      <c r="A21" s="450">
        <v>14</v>
      </c>
      <c r="B21" s="451" t="s">
        <v>641</v>
      </c>
      <c r="C21" s="448"/>
      <c r="D21" s="448"/>
      <c r="E21" s="448"/>
      <c r="F21" s="448"/>
      <c r="G21" s="452">
        <f>SUM(G8,G11,G14,G17,G18)</f>
        <v>16780425733.611319</v>
      </c>
      <c r="H21" s="725"/>
      <c r="I21" s="688"/>
      <c r="J21" s="688"/>
      <c r="K21" s="688"/>
      <c r="L21" s="688"/>
      <c r="M21" s="688"/>
    </row>
    <row r="22" spans="1:13">
      <c r="A22" s="453"/>
      <c r="B22" s="473" t="s">
        <v>642</v>
      </c>
      <c r="C22" s="454"/>
      <c r="D22" s="455"/>
      <c r="E22" s="454"/>
      <c r="F22" s="454"/>
      <c r="G22" s="456"/>
      <c r="H22" s="725"/>
      <c r="I22" s="688"/>
      <c r="J22" s="688"/>
      <c r="K22" s="688"/>
      <c r="L22" s="688"/>
      <c r="M22" s="688"/>
    </row>
    <row r="23" spans="1:13">
      <c r="A23" s="443">
        <v>15</v>
      </c>
      <c r="B23" s="444" t="s">
        <v>489</v>
      </c>
      <c r="C23" s="457">
        <v>4812957848.8204985</v>
      </c>
      <c r="D23" s="458">
        <v>1378868300</v>
      </c>
      <c r="E23" s="457">
        <v>0</v>
      </c>
      <c r="F23" s="457">
        <v>15506500</v>
      </c>
      <c r="G23" s="943">
        <v>143471347.31626001</v>
      </c>
      <c r="H23" s="725"/>
      <c r="I23" s="688"/>
      <c r="J23" s="688"/>
      <c r="K23" s="688"/>
      <c r="L23" s="688"/>
      <c r="M23" s="688"/>
    </row>
    <row r="24" spans="1:13">
      <c r="A24" s="443">
        <v>16</v>
      </c>
      <c r="B24" s="444" t="s">
        <v>643</v>
      </c>
      <c r="C24" s="457">
        <v>6208609.0364999771</v>
      </c>
      <c r="D24" s="457">
        <v>2061350159.8730099</v>
      </c>
      <c r="E24" s="457">
        <v>1788829797.012866</v>
      </c>
      <c r="F24" s="457">
        <v>8297834413.5406742</v>
      </c>
      <c r="G24" s="457">
        <v>9214264269.9525146</v>
      </c>
      <c r="H24" s="725"/>
      <c r="I24" s="688"/>
      <c r="J24" s="688"/>
      <c r="K24" s="688"/>
      <c r="L24" s="688"/>
      <c r="M24" s="688"/>
    </row>
    <row r="25" spans="1:13" ht="26.5">
      <c r="A25" s="443">
        <v>17</v>
      </c>
      <c r="B25" s="447" t="s">
        <v>644</v>
      </c>
      <c r="C25" s="457">
        <v>0</v>
      </c>
      <c r="D25" s="458">
        <v>0</v>
      </c>
      <c r="E25" s="457">
        <v>0</v>
      </c>
      <c r="F25" s="457">
        <v>0</v>
      </c>
      <c r="G25" s="943">
        <v>0</v>
      </c>
      <c r="H25" s="725"/>
      <c r="I25" s="688"/>
      <c r="J25" s="688"/>
      <c r="K25" s="688"/>
      <c r="L25" s="688"/>
      <c r="M25" s="688"/>
    </row>
    <row r="26" spans="1:13" ht="26.5">
      <c r="A26" s="443">
        <v>18</v>
      </c>
      <c r="B26" s="447" t="s">
        <v>645</v>
      </c>
      <c r="C26" s="457">
        <v>6208609.0364999771</v>
      </c>
      <c r="D26" s="457">
        <v>36896078.993051998</v>
      </c>
      <c r="E26" s="457">
        <v>53450021.579066001</v>
      </c>
      <c r="F26" s="457">
        <v>49151115.714461997</v>
      </c>
      <c r="G26" s="943">
        <v>81410538.352952808</v>
      </c>
      <c r="H26" s="725"/>
      <c r="I26" s="688"/>
      <c r="J26" s="688"/>
      <c r="K26" s="688"/>
      <c r="L26" s="688"/>
      <c r="M26" s="688"/>
    </row>
    <row r="27" spans="1:13">
      <c r="A27" s="443">
        <v>19</v>
      </c>
      <c r="B27" s="447" t="s">
        <v>646</v>
      </c>
      <c r="C27" s="457">
        <v>0</v>
      </c>
      <c r="D27" s="458">
        <v>1690321010.8317239</v>
      </c>
      <c r="E27" s="457">
        <v>1424669037.4574254</v>
      </c>
      <c r="F27" s="457">
        <v>5719326722.2398157</v>
      </c>
      <c r="G27" s="943">
        <v>6726690020.9102926</v>
      </c>
      <c r="H27" s="725"/>
      <c r="I27" s="688"/>
      <c r="J27" s="688"/>
      <c r="K27" s="688"/>
      <c r="L27" s="688"/>
      <c r="M27" s="688"/>
    </row>
    <row r="28" spans="1:13">
      <c r="A28" s="443">
        <v>20</v>
      </c>
      <c r="B28" s="459" t="s">
        <v>647</v>
      </c>
      <c r="C28" s="457">
        <v>0</v>
      </c>
      <c r="D28" s="458">
        <v>0</v>
      </c>
      <c r="E28" s="457">
        <v>0</v>
      </c>
      <c r="F28" s="457">
        <v>0</v>
      </c>
      <c r="G28" s="943">
        <v>0</v>
      </c>
      <c r="H28" s="725"/>
      <c r="I28" s="688"/>
      <c r="J28" s="688"/>
      <c r="K28" s="688"/>
      <c r="L28" s="688"/>
      <c r="M28" s="688"/>
    </row>
    <row r="29" spans="1:13">
      <c r="A29" s="443">
        <v>21</v>
      </c>
      <c r="B29" s="447" t="s">
        <v>648</v>
      </c>
      <c r="C29" s="457">
        <v>0</v>
      </c>
      <c r="D29" s="458">
        <v>307518070.09813404</v>
      </c>
      <c r="E29" s="457">
        <v>310710737.97637451</v>
      </c>
      <c r="F29" s="457">
        <v>2328337518.4848862</v>
      </c>
      <c r="G29" s="943">
        <v>2221990012.1779351</v>
      </c>
      <c r="H29" s="725"/>
      <c r="I29" s="688"/>
      <c r="J29" s="688"/>
      <c r="K29" s="688"/>
      <c r="L29" s="688"/>
      <c r="M29" s="688"/>
    </row>
    <row r="30" spans="1:13">
      <c r="A30" s="443">
        <v>22</v>
      </c>
      <c r="B30" s="459" t="s">
        <v>647</v>
      </c>
      <c r="C30" s="457">
        <v>0</v>
      </c>
      <c r="D30" s="458">
        <v>168203121.2154288</v>
      </c>
      <c r="E30" s="457">
        <v>175261138.07863617</v>
      </c>
      <c r="F30" s="457">
        <v>2328326988.2827463</v>
      </c>
      <c r="G30" s="943">
        <f>SUM(D30:F30)*0.35</f>
        <v>935126936.65188396</v>
      </c>
      <c r="H30" s="725"/>
      <c r="I30" s="688"/>
      <c r="J30" s="688"/>
      <c r="K30" s="688"/>
      <c r="L30" s="688"/>
      <c r="M30" s="688"/>
    </row>
    <row r="31" spans="1:13" ht="26.5">
      <c r="A31" s="443">
        <v>23</v>
      </c>
      <c r="B31" s="447" t="s">
        <v>649</v>
      </c>
      <c r="C31" s="457">
        <v>0</v>
      </c>
      <c r="D31" s="457">
        <v>26614999.950100001</v>
      </c>
      <c r="E31" s="457">
        <v>0</v>
      </c>
      <c r="F31" s="457">
        <v>201019057.10150981</v>
      </c>
      <c r="G31" s="943">
        <v>184173698.51133335</v>
      </c>
      <c r="H31" s="725"/>
      <c r="I31" s="688"/>
      <c r="J31" s="688"/>
      <c r="K31" s="688"/>
      <c r="L31" s="688"/>
      <c r="M31" s="688"/>
    </row>
    <row r="32" spans="1:13">
      <c r="A32" s="443">
        <v>24</v>
      </c>
      <c r="B32" s="444" t="s">
        <v>650</v>
      </c>
      <c r="C32" s="457"/>
      <c r="D32" s="458"/>
      <c r="E32" s="457"/>
      <c r="F32" s="457"/>
      <c r="G32" s="943"/>
      <c r="H32" s="725"/>
      <c r="I32" s="688"/>
      <c r="J32" s="688"/>
      <c r="K32" s="688"/>
      <c r="L32" s="688"/>
      <c r="M32" s="688"/>
    </row>
    <row r="33" spans="1:13">
      <c r="A33" s="443">
        <v>25</v>
      </c>
      <c r="B33" s="444" t="s">
        <v>165</v>
      </c>
      <c r="C33" s="457">
        <f>SUM(C34:C35)</f>
        <v>600348604.22167706</v>
      </c>
      <c r="D33" s="457">
        <f>SUM(D34:D35)</f>
        <v>2339633318.1248684</v>
      </c>
      <c r="E33" s="457">
        <f>SUM(E34:E35)</f>
        <v>303527598.71949285</v>
      </c>
      <c r="F33" s="457">
        <f>SUM(F34:F35)</f>
        <v>2080763917.7757497</v>
      </c>
      <c r="G33" s="943">
        <f>SUM(G34:G35)</f>
        <v>3526272276.1724143</v>
      </c>
      <c r="H33" s="725"/>
      <c r="I33" s="688"/>
      <c r="J33" s="688"/>
      <c r="K33" s="688"/>
      <c r="L33" s="688"/>
      <c r="M33" s="688"/>
    </row>
    <row r="34" spans="1:13">
      <c r="A34" s="443">
        <v>26</v>
      </c>
      <c r="B34" s="447" t="s">
        <v>651</v>
      </c>
      <c r="C34" s="448"/>
      <c r="D34" s="449">
        <v>67505716.873972222</v>
      </c>
      <c r="E34" s="445">
        <v>43368958.016475551</v>
      </c>
      <c r="F34" s="445">
        <v>2186517.7114042798</v>
      </c>
      <c r="G34" s="943">
        <v>113061192.60185204</v>
      </c>
      <c r="H34" s="725"/>
      <c r="I34" s="688"/>
      <c r="J34" s="688"/>
      <c r="K34" s="688"/>
      <c r="L34" s="688"/>
      <c r="M34" s="688"/>
    </row>
    <row r="35" spans="1:13">
      <c r="A35" s="443">
        <v>27</v>
      </c>
      <c r="B35" s="447" t="s">
        <v>652</v>
      </c>
      <c r="C35" s="457">
        <v>600348604.22167706</v>
      </c>
      <c r="D35" s="458">
        <v>2272127601.250896</v>
      </c>
      <c r="E35" s="457">
        <v>260158640.70301729</v>
      </c>
      <c r="F35" s="457">
        <v>2078577400.0643454</v>
      </c>
      <c r="G35" s="943">
        <v>3413211083.5705624</v>
      </c>
      <c r="H35" s="725"/>
      <c r="I35" s="688"/>
      <c r="J35" s="688"/>
      <c r="K35" s="688"/>
      <c r="L35" s="688"/>
      <c r="M35" s="688"/>
    </row>
    <row r="36" spans="1:13">
      <c r="A36" s="443">
        <v>28</v>
      </c>
      <c r="B36" s="444" t="s">
        <v>653</v>
      </c>
      <c r="C36" s="445">
        <v>1619785280.7253566</v>
      </c>
      <c r="D36" s="449">
        <v>523451327.34918493</v>
      </c>
      <c r="E36" s="445">
        <v>610923282.68374491</v>
      </c>
      <c r="F36" s="445">
        <v>990826659.6392349</v>
      </c>
      <c r="G36" s="943">
        <v>343050723.9854461</v>
      </c>
      <c r="H36" s="725"/>
      <c r="I36" s="688"/>
      <c r="J36" s="688"/>
      <c r="K36" s="688"/>
      <c r="L36" s="688"/>
      <c r="M36" s="688"/>
    </row>
    <row r="37" spans="1:13">
      <c r="A37" s="450">
        <v>29</v>
      </c>
      <c r="B37" s="451" t="s">
        <v>654</v>
      </c>
      <c r="C37" s="448"/>
      <c r="D37" s="448"/>
      <c r="E37" s="448"/>
      <c r="F37" s="448"/>
      <c r="G37" s="452">
        <f>SUM(G23:G24,G32:G33,G36)</f>
        <v>13227058617.426636</v>
      </c>
      <c r="H37" s="725"/>
      <c r="I37" s="688"/>
      <c r="J37" s="688"/>
      <c r="K37" s="688"/>
      <c r="L37" s="688"/>
      <c r="M37" s="688"/>
    </row>
    <row r="38" spans="1:13">
      <c r="A38" s="439"/>
      <c r="B38" s="460"/>
      <c r="C38" s="461"/>
      <c r="D38" s="461"/>
      <c r="E38" s="461"/>
      <c r="F38" s="461"/>
      <c r="G38" s="462"/>
      <c r="H38" s="725"/>
      <c r="I38" s="688"/>
      <c r="J38" s="688"/>
      <c r="K38" s="688"/>
      <c r="L38" s="688"/>
      <c r="M38" s="688"/>
    </row>
    <row r="39" spans="1:13" ht="15" thickBot="1">
      <c r="A39" s="463">
        <v>30</v>
      </c>
      <c r="B39" s="464" t="s">
        <v>622</v>
      </c>
      <c r="C39" s="312"/>
      <c r="D39" s="294"/>
      <c r="E39" s="294"/>
      <c r="F39" s="465"/>
      <c r="G39" s="466">
        <f>IFERROR(G21/G37,0)</f>
        <v>1.268643786873608</v>
      </c>
      <c r="H39" s="725"/>
      <c r="I39" s="688"/>
      <c r="J39" s="688"/>
      <c r="K39" s="688"/>
      <c r="L39" s="688"/>
      <c r="M39" s="688"/>
    </row>
    <row r="42" spans="1:13" ht="39.5">
      <c r="B42" s="22" t="s">
        <v>655</v>
      </c>
      <c r="I42" s="688"/>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M51"/>
  <sheetViews>
    <sheetView zoomScale="70" zoomScaleNormal="70" workbookViewId="0">
      <pane xSplit="1" ySplit="5" topLeftCell="B27" activePane="bottomRight" state="frozen"/>
      <selection pane="topRight"/>
      <selection pane="bottomLeft"/>
      <selection pane="bottomRight" activeCell="C8" sqref="C8:G48"/>
    </sheetView>
  </sheetViews>
  <sheetFormatPr defaultRowHeight="14.5"/>
  <cols>
    <col min="1" max="1" width="9.54296875" style="18" bestFit="1" customWidth="1"/>
    <col min="2" max="2" width="92.6328125" style="15" bestFit="1" customWidth="1"/>
    <col min="3" max="3" width="13.90625" style="15" bestFit="1" customWidth="1"/>
    <col min="4" max="7" width="13.90625" style="2" bestFit="1" customWidth="1"/>
    <col min="8" max="13" width="6.6328125" customWidth="1"/>
  </cols>
  <sheetData>
    <row r="1" spans="1:13" s="732" customFormat="1">
      <c r="A1" s="182" t="s">
        <v>188</v>
      </c>
      <c r="B1" s="727" t="str">
        <f>Info!C2</f>
        <v>სს თიბისი ბანკი</v>
      </c>
      <c r="C1" s="730"/>
      <c r="D1" s="731"/>
      <c r="E1" s="731"/>
      <c r="F1" s="731"/>
      <c r="G1" s="731"/>
    </row>
    <row r="2" spans="1:13" s="732" customFormat="1">
      <c r="A2" s="182" t="s">
        <v>189</v>
      </c>
      <c r="B2" s="733">
        <v>44651</v>
      </c>
      <c r="C2" s="734"/>
      <c r="D2" s="735"/>
      <c r="E2" s="735"/>
      <c r="F2" s="735"/>
      <c r="G2" s="735"/>
      <c r="H2" s="736"/>
    </row>
    <row r="3" spans="1:13">
      <c r="A3" s="16"/>
      <c r="C3" s="28"/>
      <c r="D3" s="17"/>
      <c r="E3" s="17"/>
      <c r="F3" s="17"/>
      <c r="G3" s="17"/>
      <c r="H3" s="1"/>
    </row>
    <row r="4" spans="1:13" ht="15" thickBot="1">
      <c r="A4" s="67" t="s">
        <v>404</v>
      </c>
      <c r="B4" s="199" t="s">
        <v>223</v>
      </c>
      <c r="C4" s="200"/>
      <c r="D4" s="201"/>
      <c r="E4" s="201"/>
      <c r="F4" s="201"/>
      <c r="G4" s="201"/>
      <c r="H4" s="1"/>
    </row>
    <row r="5" spans="1:13">
      <c r="A5" s="280" t="s">
        <v>26</v>
      </c>
      <c r="B5" s="281"/>
      <c r="C5" s="411" t="s">
        <v>1021</v>
      </c>
      <c r="D5" s="411" t="s">
        <v>1015</v>
      </c>
      <c r="E5" s="411" t="s">
        <v>1016</v>
      </c>
      <c r="F5" s="411" t="s">
        <v>1017</v>
      </c>
      <c r="G5" s="412" t="s">
        <v>1018</v>
      </c>
    </row>
    <row r="6" spans="1:13">
      <c r="A6" s="413"/>
      <c r="B6" s="414" t="s">
        <v>186</v>
      </c>
      <c r="C6" s="282"/>
      <c r="D6" s="282"/>
      <c r="E6" s="282"/>
      <c r="F6" s="282"/>
      <c r="G6" s="283"/>
    </row>
    <row r="7" spans="1:13">
      <c r="A7" s="413"/>
      <c r="B7" s="415" t="s">
        <v>190</v>
      </c>
      <c r="C7" s="282"/>
      <c r="D7" s="282"/>
      <c r="E7" s="282"/>
      <c r="F7" s="282"/>
      <c r="G7" s="283"/>
    </row>
    <row r="8" spans="1:13">
      <c r="A8" s="396">
        <v>1</v>
      </c>
      <c r="B8" s="397" t="s">
        <v>23</v>
      </c>
      <c r="C8" s="416">
        <v>2964648160.1507301</v>
      </c>
      <c r="D8" s="417">
        <v>2759894403.9200001</v>
      </c>
      <c r="E8" s="417">
        <v>2565560231.3100004</v>
      </c>
      <c r="F8" s="417">
        <v>2382595125.34481</v>
      </c>
      <c r="G8" s="418">
        <v>2059599051.9195499</v>
      </c>
      <c r="H8" s="638"/>
      <c r="I8" s="638"/>
      <c r="J8" s="638"/>
      <c r="K8" s="638"/>
      <c r="L8" s="638"/>
      <c r="M8" s="638"/>
    </row>
    <row r="9" spans="1:13">
      <c r="A9" s="396">
        <v>2</v>
      </c>
      <c r="B9" s="397" t="s">
        <v>89</v>
      </c>
      <c r="C9" s="416">
        <v>3584908160.1507301</v>
      </c>
      <c r="D9" s="417">
        <v>3379414403.9200001</v>
      </c>
      <c r="E9" s="417">
        <v>2955910231.3100004</v>
      </c>
      <c r="F9" s="417">
        <v>2837805425.34481</v>
      </c>
      <c r="G9" s="418">
        <v>2550144451.9195499</v>
      </c>
      <c r="H9" s="638"/>
      <c r="I9" s="638"/>
      <c r="J9" s="638"/>
      <c r="K9" s="638"/>
      <c r="L9" s="638"/>
    </row>
    <row r="10" spans="1:13">
      <c r="A10" s="396">
        <v>3</v>
      </c>
      <c r="B10" s="397" t="s">
        <v>88</v>
      </c>
      <c r="C10" s="416">
        <v>4279803081.5050569</v>
      </c>
      <c r="D10" s="417">
        <v>4102927462.577383</v>
      </c>
      <c r="E10" s="417">
        <v>3693637215.8302498</v>
      </c>
      <c r="F10" s="417">
        <v>3575542751.4206161</v>
      </c>
      <c r="G10" s="418">
        <v>3327134195.2195749</v>
      </c>
      <c r="H10" s="638"/>
      <c r="I10" s="638"/>
      <c r="J10" s="638"/>
      <c r="K10" s="638"/>
      <c r="L10" s="638"/>
    </row>
    <row r="11" spans="1:13">
      <c r="A11" s="396">
        <v>4</v>
      </c>
      <c r="B11" s="397" t="s">
        <v>613</v>
      </c>
      <c r="C11" s="416">
        <v>2477465018.5955715</v>
      </c>
      <c r="D11" s="417">
        <v>2372447925.7896714</v>
      </c>
      <c r="E11" s="417">
        <v>2156458640.993402</v>
      </c>
      <c r="F11" s="417">
        <v>1441509488.6042976</v>
      </c>
      <c r="G11" s="418">
        <v>1477253555.6977777</v>
      </c>
      <c r="H11" s="638"/>
      <c r="I11" s="638"/>
      <c r="J11" s="638"/>
      <c r="K11" s="638"/>
      <c r="L11" s="638"/>
    </row>
    <row r="12" spans="1:13">
      <c r="A12" s="396">
        <v>5</v>
      </c>
      <c r="B12" s="397" t="s">
        <v>614</v>
      </c>
      <c r="C12" s="416">
        <v>2965623462.4561911</v>
      </c>
      <c r="D12" s="417">
        <v>2827914672.6413612</v>
      </c>
      <c r="E12" s="417">
        <v>2589673996.5855722</v>
      </c>
      <c r="F12" s="417">
        <v>1799473580.63975</v>
      </c>
      <c r="G12" s="418">
        <v>1844039362.1174757</v>
      </c>
      <c r="H12" s="638"/>
      <c r="I12" s="638"/>
      <c r="J12" s="638"/>
      <c r="K12" s="638"/>
      <c r="L12" s="638"/>
    </row>
    <row r="13" spans="1:13">
      <c r="A13" s="396">
        <v>6</v>
      </c>
      <c r="B13" s="397" t="s">
        <v>615</v>
      </c>
      <c r="C13" s="416">
        <v>3733944515.0546455</v>
      </c>
      <c r="D13" s="417">
        <v>3715274771.3850665</v>
      </c>
      <c r="E13" s="417">
        <v>3435725658.2512631</v>
      </c>
      <c r="F13" s="417">
        <v>2520327134.3006077</v>
      </c>
      <c r="G13" s="418">
        <v>2584233728.472764</v>
      </c>
      <c r="H13" s="638"/>
      <c r="I13" s="638"/>
      <c r="J13" s="638"/>
      <c r="K13" s="638"/>
      <c r="L13" s="638"/>
    </row>
    <row r="14" spans="1:13">
      <c r="A14" s="413"/>
      <c r="B14" s="414" t="s">
        <v>617</v>
      </c>
      <c r="C14" s="282"/>
      <c r="D14" s="282"/>
      <c r="E14" s="282"/>
      <c r="F14" s="282"/>
      <c r="G14" s="283"/>
      <c r="H14" s="638"/>
      <c r="I14" s="638"/>
      <c r="J14" s="638"/>
      <c r="K14" s="638"/>
      <c r="L14" s="638"/>
    </row>
    <row r="15" spans="1:13" ht="15" customHeight="1">
      <c r="A15" s="396">
        <v>7</v>
      </c>
      <c r="B15" s="397" t="s">
        <v>616</v>
      </c>
      <c r="C15" s="419">
        <v>20358186775.74052</v>
      </c>
      <c r="D15" s="417">
        <v>20217629285.010185</v>
      </c>
      <c r="E15" s="417">
        <v>19143450202.991592</v>
      </c>
      <c r="F15" s="417">
        <v>18456682654.523552</v>
      </c>
      <c r="G15" s="418">
        <v>18921230602.813911</v>
      </c>
      <c r="H15" s="638"/>
      <c r="I15" s="638"/>
      <c r="J15" s="638"/>
      <c r="K15" s="638"/>
      <c r="L15" s="638"/>
    </row>
    <row r="16" spans="1:13">
      <c r="A16" s="413"/>
      <c r="B16" s="414" t="s">
        <v>621</v>
      </c>
      <c r="C16" s="282"/>
      <c r="D16" s="282"/>
      <c r="E16" s="282"/>
      <c r="F16" s="282"/>
      <c r="G16" s="283"/>
      <c r="H16" s="638"/>
      <c r="I16" s="638"/>
      <c r="J16" s="638"/>
      <c r="K16" s="638"/>
      <c r="L16" s="638"/>
    </row>
    <row r="17" spans="1:12" s="3" customFormat="1">
      <c r="A17" s="396"/>
      <c r="B17" s="415" t="s">
        <v>602</v>
      </c>
      <c r="C17" s="282"/>
      <c r="D17" s="282"/>
      <c r="E17" s="282"/>
      <c r="F17" s="282"/>
      <c r="G17" s="283"/>
      <c r="H17" s="638"/>
      <c r="I17" s="638"/>
      <c r="J17" s="638"/>
      <c r="K17" s="638"/>
      <c r="L17" s="638"/>
    </row>
    <row r="18" spans="1:12">
      <c r="A18" s="395">
        <v>8</v>
      </c>
      <c r="B18" s="420" t="s">
        <v>611</v>
      </c>
      <c r="C18" s="429">
        <v>0.14562437179736959</v>
      </c>
      <c r="D18" s="430">
        <v>0.13650929913757243</v>
      </c>
      <c r="E18" s="430">
        <v>0.13401765116034695</v>
      </c>
      <c r="F18" s="430">
        <v>0.12909118989272209</v>
      </c>
      <c r="G18" s="431">
        <v>0.10885122089327806</v>
      </c>
      <c r="H18" s="638"/>
      <c r="I18" s="638"/>
      <c r="J18" s="638"/>
      <c r="K18" s="638"/>
      <c r="L18" s="638"/>
    </row>
    <row r="19" spans="1:12" ht="15" customHeight="1">
      <c r="A19" s="395">
        <v>9</v>
      </c>
      <c r="B19" s="420" t="s">
        <v>610</v>
      </c>
      <c r="C19" s="429">
        <v>0.17609172170591458</v>
      </c>
      <c r="D19" s="430">
        <v>0.16715186317248262</v>
      </c>
      <c r="E19" s="430">
        <v>0.15440843734887838</v>
      </c>
      <c r="F19" s="430">
        <v>0.15375490159653862</v>
      </c>
      <c r="G19" s="431">
        <v>0.13477688134831461</v>
      </c>
      <c r="H19" s="638"/>
      <c r="I19" s="638"/>
      <c r="J19" s="638"/>
      <c r="K19" s="638"/>
      <c r="L19" s="638"/>
    </row>
    <row r="20" spans="1:12">
      <c r="A20" s="395">
        <v>10</v>
      </c>
      <c r="B20" s="420" t="s">
        <v>612</v>
      </c>
      <c r="C20" s="429">
        <v>0.21022516045510545</v>
      </c>
      <c r="D20" s="430">
        <v>0.20293810934694442</v>
      </c>
      <c r="E20" s="430">
        <v>0.19294522025361113</v>
      </c>
      <c r="F20" s="430">
        <v>0.19372618678819217</v>
      </c>
      <c r="G20" s="431">
        <v>0.17584132158532928</v>
      </c>
      <c r="H20" s="638"/>
      <c r="I20" s="638"/>
      <c r="J20" s="638"/>
      <c r="K20" s="638"/>
      <c r="L20" s="638"/>
    </row>
    <row r="21" spans="1:12">
      <c r="A21" s="395">
        <v>11</v>
      </c>
      <c r="B21" s="397" t="s">
        <v>613</v>
      </c>
      <c r="C21" s="429">
        <v>0.12169379551757525</v>
      </c>
      <c r="D21" s="430">
        <v>0.11734550536786521</v>
      </c>
      <c r="E21" s="430">
        <v>0.11264733463022289</v>
      </c>
      <c r="F21" s="430">
        <v>7.8102306659696391E-2</v>
      </c>
      <c r="G21" s="431">
        <v>7.8073862462100366E-2</v>
      </c>
      <c r="H21" s="638"/>
      <c r="I21" s="638"/>
      <c r="J21" s="638"/>
      <c r="K21" s="638"/>
      <c r="L21" s="638"/>
    </row>
    <row r="22" spans="1:12">
      <c r="A22" s="395">
        <v>12</v>
      </c>
      <c r="B22" s="397" t="s">
        <v>614</v>
      </c>
      <c r="C22" s="429">
        <v>0.14567227892761672</v>
      </c>
      <c r="D22" s="430">
        <v>0.13987370293400533</v>
      </c>
      <c r="E22" s="430">
        <v>0.13527728644133741</v>
      </c>
      <c r="F22" s="430">
        <v>9.749712959380144E-2</v>
      </c>
      <c r="G22" s="431">
        <v>9.7458743610642079E-2</v>
      </c>
      <c r="H22" s="638"/>
      <c r="I22" s="638"/>
      <c r="J22" s="638"/>
      <c r="K22" s="638"/>
      <c r="L22" s="638"/>
    </row>
    <row r="23" spans="1:12">
      <c r="A23" s="395">
        <v>13</v>
      </c>
      <c r="B23" s="397" t="s">
        <v>615</v>
      </c>
      <c r="C23" s="429">
        <v>0.18341243039896538</v>
      </c>
      <c r="D23" s="430">
        <v>0.1837641159114366</v>
      </c>
      <c r="E23" s="430">
        <v>0.17947264583028791</v>
      </c>
      <c r="F23" s="430">
        <v>0.13655363650536084</v>
      </c>
      <c r="G23" s="431">
        <v>0.13657852296818601</v>
      </c>
      <c r="H23" s="638"/>
      <c r="I23" s="638"/>
      <c r="J23" s="638"/>
      <c r="K23" s="638"/>
      <c r="L23" s="638"/>
    </row>
    <row r="24" spans="1:12">
      <c r="A24" s="413"/>
      <c r="B24" s="414" t="s">
        <v>6</v>
      </c>
      <c r="C24" s="282"/>
      <c r="D24" s="282"/>
      <c r="E24" s="282"/>
      <c r="F24" s="282"/>
      <c r="G24" s="283"/>
      <c r="H24" s="638"/>
      <c r="I24" s="638"/>
      <c r="J24" s="638"/>
      <c r="K24" s="638"/>
      <c r="L24" s="638"/>
    </row>
    <row r="25" spans="1:12" ht="15" customHeight="1">
      <c r="A25" s="421">
        <v>14</v>
      </c>
      <c r="B25" s="422" t="s">
        <v>7</v>
      </c>
      <c r="C25" s="602">
        <v>7.8550374716210902E-2</v>
      </c>
      <c r="D25" s="603">
        <v>7.6213303683416764E-2</v>
      </c>
      <c r="E25" s="603">
        <v>7.5472918063993893E-2</v>
      </c>
      <c r="F25" s="603">
        <v>7.5067965837580811E-2</v>
      </c>
      <c r="G25" s="604">
        <v>7.417333842283072E-2</v>
      </c>
      <c r="H25" s="638"/>
      <c r="I25" s="638"/>
      <c r="J25" s="638"/>
      <c r="K25" s="638"/>
      <c r="L25" s="638"/>
    </row>
    <row r="26" spans="1:12">
      <c r="A26" s="421">
        <v>15</v>
      </c>
      <c r="B26" s="422" t="s">
        <v>8</v>
      </c>
      <c r="C26" s="602">
        <v>3.8939007205109247E-2</v>
      </c>
      <c r="D26" s="603">
        <v>3.8921732485210664E-2</v>
      </c>
      <c r="E26" s="603">
        <v>3.8641340915080931E-2</v>
      </c>
      <c r="F26" s="603">
        <v>3.886506878130945E-2</v>
      </c>
      <c r="G26" s="604">
        <v>3.8739866943781204E-2</v>
      </c>
      <c r="H26" s="638"/>
      <c r="I26" s="638"/>
      <c r="J26" s="638"/>
      <c r="K26" s="638"/>
      <c r="L26" s="638"/>
    </row>
    <row r="27" spans="1:12">
      <c r="A27" s="421">
        <v>16</v>
      </c>
      <c r="B27" s="422" t="s">
        <v>9</v>
      </c>
      <c r="C27" s="602">
        <v>4.3232335934909133E-2</v>
      </c>
      <c r="D27" s="603">
        <v>3.7919610391211979E-2</v>
      </c>
      <c r="E27" s="603">
        <v>3.6714213686904786E-2</v>
      </c>
      <c r="F27" s="603">
        <v>3.3261956473097418E-2</v>
      </c>
      <c r="G27" s="604">
        <v>2.0716582007172815E-2</v>
      </c>
      <c r="H27" s="638"/>
      <c r="I27" s="638"/>
      <c r="J27" s="638"/>
      <c r="K27" s="638"/>
      <c r="L27" s="638"/>
    </row>
    <row r="28" spans="1:12">
      <c r="A28" s="421">
        <v>17</v>
      </c>
      <c r="B28" s="422" t="s">
        <v>224</v>
      </c>
      <c r="C28" s="602">
        <v>3.9611367511101656E-2</v>
      </c>
      <c r="D28" s="603">
        <v>3.72915711982061E-2</v>
      </c>
      <c r="E28" s="603">
        <v>3.6831577148912942E-2</v>
      </c>
      <c r="F28" s="603">
        <v>3.6202897056271367E-2</v>
      </c>
      <c r="G28" s="604">
        <v>3.5433471479049523E-2</v>
      </c>
      <c r="H28" s="638"/>
      <c r="I28" s="638"/>
      <c r="J28" s="638"/>
      <c r="K28" s="638"/>
      <c r="L28" s="638"/>
    </row>
    <row r="29" spans="1:12">
      <c r="A29" s="421">
        <v>18</v>
      </c>
      <c r="B29" s="422" t="s">
        <v>10</v>
      </c>
      <c r="C29" s="602">
        <v>3.5390165702328197E-2</v>
      </c>
      <c r="D29" s="603">
        <v>4.2050247712113138E-2</v>
      </c>
      <c r="E29" s="603">
        <v>4.4261720106789033E-2</v>
      </c>
      <c r="F29" s="603">
        <v>4.4167598821485514E-2</v>
      </c>
      <c r="G29" s="604">
        <v>2.8871699057090177E-2</v>
      </c>
      <c r="H29" s="638"/>
      <c r="I29" s="638"/>
      <c r="J29" s="638"/>
      <c r="K29" s="638"/>
      <c r="L29" s="638"/>
    </row>
    <row r="30" spans="1:12">
      <c r="A30" s="421">
        <v>19</v>
      </c>
      <c r="B30" s="422" t="s">
        <v>11</v>
      </c>
      <c r="C30" s="602">
        <v>0.26120353288399356</v>
      </c>
      <c r="D30" s="603">
        <v>0.36115406009618917</v>
      </c>
      <c r="E30" s="603">
        <v>0.39342671685917985</v>
      </c>
      <c r="F30" s="603">
        <v>0.41125068228915068</v>
      </c>
      <c r="G30" s="604">
        <v>0.28454478073593387</v>
      </c>
      <c r="H30" s="638"/>
      <c r="I30" s="638"/>
      <c r="J30" s="638"/>
      <c r="K30" s="638"/>
      <c r="L30" s="638"/>
    </row>
    <row r="31" spans="1:12">
      <c r="A31" s="413"/>
      <c r="B31" s="414" t="s">
        <v>12</v>
      </c>
      <c r="C31" s="605"/>
      <c r="D31" s="605"/>
      <c r="E31" s="605"/>
      <c r="F31" s="605"/>
      <c r="G31" s="606"/>
      <c r="H31" s="638"/>
      <c r="I31" s="638"/>
      <c r="J31" s="638"/>
      <c r="K31" s="638"/>
      <c r="L31" s="638"/>
    </row>
    <row r="32" spans="1:12">
      <c r="A32" s="421">
        <v>20</v>
      </c>
      <c r="B32" s="422" t="s">
        <v>13</v>
      </c>
      <c r="C32" s="602">
        <v>3.9342598566344492E-2</v>
      </c>
      <c r="D32" s="603">
        <v>3.8778049708739513E-2</v>
      </c>
      <c r="E32" s="603">
        <v>5.195814989292092E-2</v>
      </c>
      <c r="F32" s="603">
        <v>5.9977806053455318E-2</v>
      </c>
      <c r="G32" s="604">
        <v>7.8112042669359644E-2</v>
      </c>
      <c r="H32" s="638"/>
      <c r="I32" s="638"/>
      <c r="J32" s="638"/>
      <c r="K32" s="638"/>
      <c r="L32" s="638"/>
    </row>
    <row r="33" spans="1:12" ht="15" customHeight="1">
      <c r="A33" s="421">
        <v>21</v>
      </c>
      <c r="B33" s="422" t="s">
        <v>14</v>
      </c>
      <c r="C33" s="602">
        <v>4.0316810534445316E-2</v>
      </c>
      <c r="D33" s="603">
        <v>4.1747377070381307E-2</v>
      </c>
      <c r="E33" s="603">
        <v>4.7327722802421687E-2</v>
      </c>
      <c r="F33" s="603">
        <v>5.0815297134892412E-2</v>
      </c>
      <c r="G33" s="604">
        <v>5.9418019571526912E-2</v>
      </c>
      <c r="H33" s="638"/>
      <c r="I33" s="638"/>
      <c r="J33" s="638"/>
      <c r="K33" s="638"/>
      <c r="L33" s="638"/>
    </row>
    <row r="34" spans="1:12">
      <c r="A34" s="421">
        <v>22</v>
      </c>
      <c r="B34" s="422" t="s">
        <v>15</v>
      </c>
      <c r="C34" s="602">
        <v>0.53770318170032572</v>
      </c>
      <c r="D34" s="603">
        <v>0.53543089626322471</v>
      </c>
      <c r="E34" s="603">
        <v>0.54716153085896657</v>
      </c>
      <c r="F34" s="603">
        <v>0.56330594689590363</v>
      </c>
      <c r="G34" s="604">
        <v>0.59280919028781098</v>
      </c>
      <c r="H34" s="638"/>
      <c r="I34" s="638"/>
      <c r="J34" s="638"/>
      <c r="K34" s="638"/>
      <c r="L34" s="638"/>
    </row>
    <row r="35" spans="1:12" ht="15" customHeight="1">
      <c r="A35" s="421">
        <v>23</v>
      </c>
      <c r="B35" s="422" t="s">
        <v>16</v>
      </c>
      <c r="C35" s="602">
        <v>0.52571292886407706</v>
      </c>
      <c r="D35" s="603">
        <v>0.51803561004442622</v>
      </c>
      <c r="E35" s="603">
        <v>0.53641454248949483</v>
      </c>
      <c r="F35" s="603">
        <v>0.53560694089961314</v>
      </c>
      <c r="G35" s="604">
        <v>0.57848589203160738</v>
      </c>
      <c r="H35" s="638"/>
      <c r="I35" s="638"/>
      <c r="J35" s="638"/>
      <c r="K35" s="638"/>
      <c r="L35" s="638"/>
    </row>
    <row r="36" spans="1:12">
      <c r="A36" s="421">
        <v>24</v>
      </c>
      <c r="B36" s="422" t="s">
        <v>17</v>
      </c>
      <c r="C36" s="602">
        <v>7.9259430496535707E-3</v>
      </c>
      <c r="D36" s="603">
        <v>0.12253030523267486</v>
      </c>
      <c r="E36" s="603">
        <v>5.4553826509223052E-2</v>
      </c>
      <c r="F36" s="603">
        <v>3.4253359410007589E-3</v>
      </c>
      <c r="G36" s="604">
        <v>7.5326646741140282E-3</v>
      </c>
      <c r="H36" s="638"/>
      <c r="I36" s="638"/>
      <c r="J36" s="638"/>
      <c r="K36" s="638"/>
      <c r="L36" s="638"/>
    </row>
    <row r="37" spans="1:12" ht="15" customHeight="1">
      <c r="A37" s="413"/>
      <c r="B37" s="414" t="s">
        <v>18</v>
      </c>
      <c r="C37" s="605"/>
      <c r="D37" s="605"/>
      <c r="E37" s="605"/>
      <c r="F37" s="605"/>
      <c r="G37" s="606"/>
      <c r="H37" s="638"/>
      <c r="I37" s="638"/>
      <c r="J37" s="638"/>
      <c r="K37" s="638"/>
      <c r="L37" s="638"/>
    </row>
    <row r="38" spans="1:12" ht="15" customHeight="1">
      <c r="A38" s="421">
        <v>25</v>
      </c>
      <c r="B38" s="422" t="s">
        <v>19</v>
      </c>
      <c r="C38" s="602">
        <v>0.20752156896625917</v>
      </c>
      <c r="D38" s="602">
        <v>0.20387313326897655</v>
      </c>
      <c r="E38" s="602">
        <v>0.19468094170677719</v>
      </c>
      <c r="F38" s="602">
        <v>0.20866715989119572</v>
      </c>
      <c r="G38" s="607">
        <v>0.23825641760917263</v>
      </c>
      <c r="H38" s="638"/>
      <c r="I38" s="638"/>
      <c r="J38" s="638"/>
      <c r="K38" s="638"/>
      <c r="L38" s="638"/>
    </row>
    <row r="39" spans="1:12" ht="15" customHeight="1">
      <c r="A39" s="421">
        <v>26</v>
      </c>
      <c r="B39" s="422" t="s">
        <v>20</v>
      </c>
      <c r="C39" s="602">
        <v>0.63758477577743855</v>
      </c>
      <c r="D39" s="602">
        <v>0.62833188161545617</v>
      </c>
      <c r="E39" s="602">
        <v>0.62257864069307478</v>
      </c>
      <c r="F39" s="602">
        <v>0.63528472051006712</v>
      </c>
      <c r="G39" s="607">
        <v>0.68249209098745989</v>
      </c>
      <c r="H39" s="638"/>
      <c r="I39" s="638"/>
      <c r="J39" s="638"/>
      <c r="K39" s="638"/>
      <c r="L39" s="638"/>
    </row>
    <row r="40" spans="1:12" ht="15" customHeight="1">
      <c r="A40" s="421">
        <v>27</v>
      </c>
      <c r="B40" s="423" t="s">
        <v>21</v>
      </c>
      <c r="C40" s="602">
        <v>0.41785734041399519</v>
      </c>
      <c r="D40" s="602">
        <v>0.42920080019589141</v>
      </c>
      <c r="E40" s="602">
        <v>0.39820830089321446</v>
      </c>
      <c r="F40" s="602">
        <v>0.38080354024350738</v>
      </c>
      <c r="G40" s="607">
        <v>0.38303573582885181</v>
      </c>
      <c r="H40" s="638"/>
      <c r="I40" s="638"/>
      <c r="J40" s="638"/>
      <c r="K40" s="638"/>
      <c r="L40" s="638"/>
    </row>
    <row r="41" spans="1:12" ht="15" customHeight="1">
      <c r="A41" s="427"/>
      <c r="B41" s="414" t="s">
        <v>523</v>
      </c>
      <c r="C41" s="282"/>
      <c r="D41" s="282"/>
      <c r="E41" s="282"/>
      <c r="F41" s="282"/>
      <c r="G41" s="283"/>
      <c r="H41" s="638"/>
      <c r="I41" s="638"/>
      <c r="J41" s="638"/>
      <c r="K41" s="638"/>
      <c r="L41" s="638"/>
    </row>
    <row r="42" spans="1:12" ht="15" customHeight="1">
      <c r="A42" s="421">
        <v>28</v>
      </c>
      <c r="B42" s="472" t="s">
        <v>507</v>
      </c>
      <c r="C42" s="423">
        <v>4887570336.2257557</v>
      </c>
      <c r="D42" s="423">
        <v>4927455401.0810204</v>
      </c>
      <c r="E42" s="423">
        <v>4914953741</v>
      </c>
      <c r="F42" s="423">
        <v>4848580890.0532522</v>
      </c>
      <c r="G42" s="426">
        <v>4897144595.0385437</v>
      </c>
      <c r="H42" s="638"/>
      <c r="I42" s="638"/>
      <c r="J42" s="638"/>
      <c r="K42" s="638"/>
      <c r="L42" s="638"/>
    </row>
    <row r="43" spans="1:12">
      <c r="A43" s="421">
        <v>29</v>
      </c>
      <c r="B43" s="422" t="s">
        <v>508</v>
      </c>
      <c r="C43" s="423">
        <v>4307958480.4773998</v>
      </c>
      <c r="D43" s="424">
        <v>4254005621.6900392</v>
      </c>
      <c r="E43" s="424">
        <v>3888397448</v>
      </c>
      <c r="F43" s="424">
        <v>3820629986.0560265</v>
      </c>
      <c r="G43" s="425">
        <v>3637316697.7147493</v>
      </c>
      <c r="H43" s="638"/>
      <c r="I43" s="638"/>
      <c r="J43" s="638"/>
      <c r="K43" s="638"/>
      <c r="L43" s="638"/>
    </row>
    <row r="44" spans="1:12">
      <c r="A44" s="467">
        <v>30</v>
      </c>
      <c r="B44" s="468" t="s">
        <v>506</v>
      </c>
      <c r="C44" s="746">
        <v>1.134544438711518</v>
      </c>
      <c r="D44" s="746">
        <v>1.1583095649797077</v>
      </c>
      <c r="E44" s="746">
        <v>1.2640049806451781</v>
      </c>
      <c r="F44" s="746">
        <v>1.2690527236997275</v>
      </c>
      <c r="G44" s="747">
        <v>1.3463618931272381</v>
      </c>
      <c r="H44" s="638"/>
      <c r="I44" s="638"/>
      <c r="J44" s="638"/>
      <c r="K44" s="638"/>
      <c r="L44" s="638"/>
    </row>
    <row r="45" spans="1:12">
      <c r="A45" s="467"/>
      <c r="B45" s="414" t="s">
        <v>622</v>
      </c>
      <c r="C45" s="282"/>
      <c r="D45" s="282"/>
      <c r="E45" s="282"/>
      <c r="F45" s="282"/>
      <c r="G45" s="283"/>
      <c r="H45" s="638"/>
      <c r="I45" s="638"/>
      <c r="J45" s="638"/>
      <c r="K45" s="638"/>
      <c r="L45" s="638"/>
    </row>
    <row r="46" spans="1:12">
      <c r="A46" s="467">
        <v>31</v>
      </c>
      <c r="B46" s="468" t="s">
        <v>629</v>
      </c>
      <c r="C46" s="469">
        <v>16780425733.721352</v>
      </c>
      <c r="D46" s="470">
        <v>16800168490.662302</v>
      </c>
      <c r="E46" s="470">
        <v>15801937585.688618</v>
      </c>
      <c r="F46" s="470">
        <v>15211829718.015596</v>
      </c>
      <c r="G46" s="471">
        <v>15612804828.715546</v>
      </c>
      <c r="H46" s="638"/>
      <c r="I46" s="638"/>
      <c r="J46" s="638"/>
      <c r="K46" s="638"/>
      <c r="L46" s="638"/>
    </row>
    <row r="47" spans="1:12">
      <c r="A47" s="467">
        <v>32</v>
      </c>
      <c r="B47" s="468" t="s">
        <v>642</v>
      </c>
      <c r="C47" s="469">
        <v>13227058617.426636</v>
      </c>
      <c r="D47" s="470">
        <v>13198030730.374672</v>
      </c>
      <c r="E47" s="470">
        <v>12434602911.729895</v>
      </c>
      <c r="F47" s="470">
        <v>11651330461.87318</v>
      </c>
      <c r="G47" s="471">
        <v>11880535934.461479</v>
      </c>
      <c r="H47" s="638"/>
      <c r="I47" s="638"/>
      <c r="J47" s="638"/>
      <c r="K47" s="638"/>
      <c r="L47" s="638"/>
    </row>
    <row r="48" spans="1:12" ht="15" thickBot="1">
      <c r="A48" s="116">
        <v>33</v>
      </c>
      <c r="B48" s="230" t="s">
        <v>656</v>
      </c>
      <c r="C48" s="608">
        <v>1.2686437868819269</v>
      </c>
      <c r="D48" s="609">
        <v>1.2729299418887905</v>
      </c>
      <c r="E48" s="609">
        <v>1.2708035550361021</v>
      </c>
      <c r="F48" s="609">
        <v>1.305587354834153</v>
      </c>
      <c r="G48" s="610">
        <v>1.3141498763054953</v>
      </c>
      <c r="H48" s="638"/>
      <c r="I48" s="638"/>
      <c r="J48" s="638"/>
      <c r="K48" s="638"/>
      <c r="L48" s="638"/>
    </row>
    <row r="49" spans="1:7">
      <c r="A49" s="19"/>
    </row>
    <row r="50" spans="1:7" ht="39.5">
      <c r="B50" s="22" t="s">
        <v>601</v>
      </c>
    </row>
    <row r="51" spans="1:7" ht="65.5">
      <c r="B51" s="326" t="s">
        <v>522</v>
      </c>
      <c r="D51" s="303"/>
      <c r="E51" s="303"/>
      <c r="F51" s="303"/>
      <c r="G51" s="303"/>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topLeftCell="C1" zoomScale="80" zoomScaleNormal="80" workbookViewId="0">
      <selection activeCell="C8" sqref="C8:G21"/>
    </sheetView>
  </sheetViews>
  <sheetFormatPr defaultColWidth="9.08984375" defaultRowHeight="12"/>
  <cols>
    <col min="1" max="1" width="11.90625" style="478" bestFit="1" customWidth="1"/>
    <col min="2" max="2" width="105.08984375" style="478" bestFit="1" customWidth="1"/>
    <col min="3" max="4" width="19.54296875" style="478" bestFit="1" customWidth="1"/>
    <col min="5" max="5" width="20" style="478" bestFit="1" customWidth="1"/>
    <col min="6" max="6" width="19" style="478" bestFit="1" customWidth="1"/>
    <col min="7" max="7" width="30.453125" style="478" customWidth="1"/>
    <col min="8" max="8" width="20.90625" style="478" bestFit="1" customWidth="1"/>
    <col min="9" max="16384" width="9.08984375" style="478"/>
  </cols>
  <sheetData>
    <row r="1" spans="1:9" s="738" customFormat="1" ht="13">
      <c r="A1" s="737" t="s">
        <v>188</v>
      </c>
      <c r="B1" s="727" t="str">
        <f>Info!C2</f>
        <v>სს თიბისი ბანკი</v>
      </c>
    </row>
    <row r="2" spans="1:9" s="738" customFormat="1">
      <c r="A2" s="737" t="s">
        <v>189</v>
      </c>
      <c r="B2" s="726">
        <f>'1. key ratios'!B2</f>
        <v>44651</v>
      </c>
    </row>
    <row r="3" spans="1:9">
      <c r="A3" s="480" t="s">
        <v>662</v>
      </c>
    </row>
    <row r="5" spans="1:9">
      <c r="A5" s="828" t="s">
        <v>663</v>
      </c>
      <c r="B5" s="829"/>
      <c r="C5" s="834" t="s">
        <v>664</v>
      </c>
      <c r="D5" s="835"/>
      <c r="E5" s="835"/>
      <c r="F5" s="835"/>
      <c r="G5" s="835"/>
      <c r="H5" s="836"/>
    </row>
    <row r="6" spans="1:9">
      <c r="A6" s="830"/>
      <c r="B6" s="831"/>
      <c r="C6" s="837"/>
      <c r="D6" s="838"/>
      <c r="E6" s="838"/>
      <c r="F6" s="838"/>
      <c r="G6" s="838"/>
      <c r="H6" s="839"/>
    </row>
    <row r="7" spans="1:9">
      <c r="A7" s="832"/>
      <c r="B7" s="833"/>
      <c r="C7" s="482" t="s">
        <v>665</v>
      </c>
      <c r="D7" s="482" t="s">
        <v>666</v>
      </c>
      <c r="E7" s="482" t="s">
        <v>667</v>
      </c>
      <c r="F7" s="482" t="s">
        <v>668</v>
      </c>
      <c r="G7" s="591" t="s">
        <v>940</v>
      </c>
      <c r="H7" s="482" t="s">
        <v>68</v>
      </c>
    </row>
    <row r="8" spans="1:9">
      <c r="A8" s="483">
        <v>1</v>
      </c>
      <c r="B8" s="484" t="s">
        <v>216</v>
      </c>
      <c r="C8" s="689">
        <v>2587147324.3119998</v>
      </c>
      <c r="D8" s="689">
        <v>327664590.40289998</v>
      </c>
      <c r="E8" s="689">
        <v>681863670.35339999</v>
      </c>
      <c r="F8" s="689">
        <v>248540937.06670001</v>
      </c>
      <c r="G8" s="689">
        <v>0</v>
      </c>
      <c r="H8" s="690">
        <f>SUM(C8:G8)</f>
        <v>3845216522.1350002</v>
      </c>
      <c r="I8" s="691"/>
    </row>
    <row r="9" spans="1:9">
      <c r="A9" s="483">
        <v>2</v>
      </c>
      <c r="B9" s="484" t="s">
        <v>217</v>
      </c>
      <c r="C9" s="689">
        <v>0</v>
      </c>
      <c r="D9" s="689">
        <v>0</v>
      </c>
      <c r="E9" s="689">
        <v>0</v>
      </c>
      <c r="F9" s="689">
        <v>0</v>
      </c>
      <c r="G9" s="689">
        <v>0</v>
      </c>
      <c r="H9" s="690">
        <f t="shared" ref="H9:H21" si="0">SUM(C9:G9)</f>
        <v>0</v>
      </c>
      <c r="I9" s="691"/>
    </row>
    <row r="10" spans="1:9">
      <c r="A10" s="483">
        <v>3</v>
      </c>
      <c r="B10" s="484" t="s">
        <v>218</v>
      </c>
      <c r="C10" s="689">
        <v>0</v>
      </c>
      <c r="D10" s="689">
        <v>0</v>
      </c>
      <c r="E10" s="689">
        <v>104177034.38</v>
      </c>
      <c r="F10" s="689">
        <v>0</v>
      </c>
      <c r="G10" s="689">
        <v>0</v>
      </c>
      <c r="H10" s="690">
        <f t="shared" si="0"/>
        <v>104177034.38</v>
      </c>
      <c r="I10" s="691"/>
    </row>
    <row r="11" spans="1:9">
      <c r="A11" s="483">
        <v>4</v>
      </c>
      <c r="B11" s="484" t="s">
        <v>219</v>
      </c>
      <c r="C11" s="689">
        <v>0</v>
      </c>
      <c r="D11" s="689">
        <v>216358308.50100002</v>
      </c>
      <c r="E11" s="689">
        <v>135221671.31999999</v>
      </c>
      <c r="F11" s="689">
        <v>0</v>
      </c>
      <c r="G11" s="689">
        <v>0</v>
      </c>
      <c r="H11" s="690">
        <f t="shared" si="0"/>
        <v>351579979.82099998</v>
      </c>
      <c r="I11" s="691"/>
    </row>
    <row r="12" spans="1:9">
      <c r="A12" s="483">
        <v>5</v>
      </c>
      <c r="B12" s="484" t="s">
        <v>220</v>
      </c>
      <c r="C12" s="689">
        <v>0</v>
      </c>
      <c r="D12" s="689">
        <v>0</v>
      </c>
      <c r="E12" s="689">
        <v>0</v>
      </c>
      <c r="F12" s="689">
        <v>0</v>
      </c>
      <c r="G12" s="689">
        <v>0</v>
      </c>
      <c r="H12" s="690">
        <f t="shared" si="0"/>
        <v>0</v>
      </c>
      <c r="I12" s="691"/>
    </row>
    <row r="13" spans="1:9">
      <c r="A13" s="483">
        <v>6</v>
      </c>
      <c r="B13" s="484" t="s">
        <v>221</v>
      </c>
      <c r="C13" s="689">
        <v>531885667.99070001</v>
      </c>
      <c r="D13" s="689">
        <v>343117709.93740004</v>
      </c>
      <c r="E13" s="689">
        <v>4840668.1836999999</v>
      </c>
      <c r="F13" s="689">
        <v>16440917.1326</v>
      </c>
      <c r="G13" s="689">
        <v>137513.0686</v>
      </c>
      <c r="H13" s="690">
        <f t="shared" si="0"/>
        <v>896422476.31300008</v>
      </c>
      <c r="I13" s="691"/>
    </row>
    <row r="14" spans="1:9">
      <c r="A14" s="483">
        <v>7</v>
      </c>
      <c r="B14" s="484" t="s">
        <v>73</v>
      </c>
      <c r="C14" s="689">
        <v>348.83170000000001</v>
      </c>
      <c r="D14" s="689">
        <v>1604655244.1985004</v>
      </c>
      <c r="E14" s="689">
        <v>1874250639.1350994</v>
      </c>
      <c r="F14" s="689">
        <v>2843138276.8310995</v>
      </c>
      <c r="G14" s="689">
        <v>19141608.218199998</v>
      </c>
      <c r="H14" s="690">
        <f t="shared" si="0"/>
        <v>6341186117.2145987</v>
      </c>
      <c r="I14" s="691"/>
    </row>
    <row r="15" spans="1:9">
      <c r="A15" s="483">
        <v>8</v>
      </c>
      <c r="B15" s="486" t="s">
        <v>74</v>
      </c>
      <c r="C15" s="689">
        <v>474917.94840000011</v>
      </c>
      <c r="D15" s="689">
        <v>316801883.35390013</v>
      </c>
      <c r="E15" s="689">
        <v>2096441389.1645989</v>
      </c>
      <c r="F15" s="689">
        <v>1625256166.1489015</v>
      </c>
      <c r="G15" s="689">
        <v>110272630.92799994</v>
      </c>
      <c r="H15" s="690">
        <f t="shared" si="0"/>
        <v>4149246987.5438004</v>
      </c>
      <c r="I15" s="691"/>
    </row>
    <row r="16" spans="1:9">
      <c r="A16" s="483">
        <v>9</v>
      </c>
      <c r="B16" s="484" t="s">
        <v>75</v>
      </c>
      <c r="C16" s="689">
        <v>0</v>
      </c>
      <c r="D16" s="689">
        <v>79115519.677700013</v>
      </c>
      <c r="E16" s="689">
        <v>589395600.67339981</v>
      </c>
      <c r="F16" s="689">
        <v>2627066513.214601</v>
      </c>
      <c r="G16" s="689">
        <v>143763.13909999997</v>
      </c>
      <c r="H16" s="690">
        <f t="shared" si="0"/>
        <v>3295721396.7048011</v>
      </c>
      <c r="I16" s="691"/>
    </row>
    <row r="17" spans="1:9">
      <c r="A17" s="483">
        <v>10</v>
      </c>
      <c r="B17" s="595" t="s">
        <v>690</v>
      </c>
      <c r="C17" s="689">
        <v>3831.4863999999993</v>
      </c>
      <c r="D17" s="689">
        <v>7623671.2522999989</v>
      </c>
      <c r="E17" s="689">
        <v>44075540.93159999</v>
      </c>
      <c r="F17" s="689">
        <v>53918725.515200011</v>
      </c>
      <c r="G17" s="689">
        <v>24971072.000000007</v>
      </c>
      <c r="H17" s="690">
        <f t="shared" si="0"/>
        <v>130592841.1855</v>
      </c>
      <c r="I17" s="691"/>
    </row>
    <row r="18" spans="1:9">
      <c r="A18" s="483">
        <v>11</v>
      </c>
      <c r="B18" s="484" t="s">
        <v>70</v>
      </c>
      <c r="C18" s="689">
        <v>1469080.8346000002</v>
      </c>
      <c r="D18" s="689">
        <v>77182124.418500036</v>
      </c>
      <c r="E18" s="689">
        <v>394261912.87050003</v>
      </c>
      <c r="F18" s="689">
        <v>788783672.06480014</v>
      </c>
      <c r="G18" s="689">
        <v>33246844.724600006</v>
      </c>
      <c r="H18" s="690">
        <f t="shared" si="0"/>
        <v>1294943634.9130003</v>
      </c>
      <c r="I18" s="691"/>
    </row>
    <row r="19" spans="1:9">
      <c r="A19" s="483">
        <v>12</v>
      </c>
      <c r="B19" s="484" t="s">
        <v>71</v>
      </c>
      <c r="C19" s="689">
        <v>0</v>
      </c>
      <c r="D19" s="689">
        <v>0</v>
      </c>
      <c r="E19" s="689">
        <v>0</v>
      </c>
      <c r="F19" s="689">
        <v>0</v>
      </c>
      <c r="G19" s="689">
        <v>0</v>
      </c>
      <c r="H19" s="690">
        <f t="shared" si="0"/>
        <v>0</v>
      </c>
      <c r="I19" s="691"/>
    </row>
    <row r="20" spans="1:9">
      <c r="A20" s="487">
        <v>13</v>
      </c>
      <c r="B20" s="486" t="s">
        <v>72</v>
      </c>
      <c r="C20" s="689">
        <v>0</v>
      </c>
      <c r="D20" s="689">
        <v>0</v>
      </c>
      <c r="E20" s="689">
        <v>0</v>
      </c>
      <c r="F20" s="689">
        <v>0</v>
      </c>
      <c r="G20" s="689">
        <v>0</v>
      </c>
      <c r="H20" s="690">
        <f t="shared" si="0"/>
        <v>0</v>
      </c>
      <c r="I20" s="691"/>
    </row>
    <row r="21" spans="1:9">
      <c r="A21" s="483">
        <v>14</v>
      </c>
      <c r="B21" s="484" t="s">
        <v>669</v>
      </c>
      <c r="C21" s="689">
        <v>750875468.28470194</v>
      </c>
      <c r="D21" s="689">
        <v>356999778.73440009</v>
      </c>
      <c r="E21" s="689">
        <v>370730736.01350009</v>
      </c>
      <c r="F21" s="689">
        <v>1250293509.5462005</v>
      </c>
      <c r="G21" s="689">
        <v>877144373.37368524</v>
      </c>
      <c r="H21" s="690">
        <f t="shared" si="0"/>
        <v>3606043865.9524884</v>
      </c>
      <c r="I21" s="691"/>
    </row>
    <row r="22" spans="1:9">
      <c r="A22" s="488">
        <v>15</v>
      </c>
      <c r="B22" s="485" t="s">
        <v>68</v>
      </c>
      <c r="C22" s="690">
        <f>SUM(C18:C21)+SUM(C8:C16)</f>
        <v>3871852808.2021017</v>
      </c>
      <c r="D22" s="690">
        <f t="shared" ref="D22:G22" si="1">SUM(D18:D21)+SUM(D8:D16)</f>
        <v>3321895159.2243009</v>
      </c>
      <c r="E22" s="690">
        <f t="shared" si="1"/>
        <v>6251183322.0941982</v>
      </c>
      <c r="F22" s="690">
        <f t="shared" si="1"/>
        <v>9399519992.0049019</v>
      </c>
      <c r="G22" s="690">
        <f t="shared" si="1"/>
        <v>1040086733.4521852</v>
      </c>
      <c r="H22" s="690">
        <f>SUM(H18:H21)+SUM(H8:H16)</f>
        <v>23884538014.977688</v>
      </c>
      <c r="I22" s="691"/>
    </row>
    <row r="26" spans="1:9" ht="36">
      <c r="B26" s="594" t="s">
        <v>939</v>
      </c>
    </row>
    <row r="35" spans="3:8">
      <c r="C35" s="691"/>
      <c r="D35" s="691"/>
      <c r="E35" s="691"/>
      <c r="F35" s="691"/>
      <c r="G35" s="691"/>
      <c r="H35" s="691"/>
    </row>
    <row r="36" spans="3:8">
      <c r="C36" s="691"/>
      <c r="D36" s="691"/>
      <c r="E36" s="691"/>
      <c r="F36" s="691"/>
      <c r="G36" s="691"/>
      <c r="H36" s="691"/>
    </row>
    <row r="37" spans="3:8">
      <c r="C37" s="691"/>
      <c r="D37" s="691"/>
      <c r="E37" s="691"/>
      <c r="F37" s="691"/>
      <c r="G37" s="691"/>
      <c r="H37" s="691"/>
    </row>
    <row r="38" spans="3:8">
      <c r="C38" s="691"/>
      <c r="D38" s="691"/>
      <c r="E38" s="691"/>
      <c r="F38" s="691"/>
      <c r="G38" s="691"/>
      <c r="H38" s="691"/>
    </row>
    <row r="39" spans="3:8">
      <c r="C39" s="691"/>
      <c r="D39" s="691"/>
      <c r="E39" s="691"/>
      <c r="F39" s="691"/>
      <c r="G39" s="691"/>
      <c r="H39" s="691"/>
    </row>
    <row r="40" spans="3:8">
      <c r="C40" s="691"/>
      <c r="D40" s="691"/>
      <c r="E40" s="691"/>
      <c r="F40" s="691"/>
      <c r="G40" s="691"/>
      <c r="H40" s="691"/>
    </row>
    <row r="41" spans="3:8">
      <c r="C41" s="691"/>
      <c r="D41" s="691"/>
      <c r="E41" s="691"/>
      <c r="F41" s="691"/>
      <c r="G41" s="691"/>
      <c r="H41" s="691"/>
    </row>
    <row r="42" spans="3:8">
      <c r="C42" s="691"/>
      <c r="D42" s="691"/>
      <c r="E42" s="691"/>
      <c r="F42" s="691"/>
      <c r="G42" s="691"/>
      <c r="H42" s="691"/>
    </row>
    <row r="43" spans="3:8">
      <c r="C43" s="691"/>
      <c r="D43" s="691"/>
      <c r="E43" s="691"/>
      <c r="F43" s="691"/>
      <c r="G43" s="691"/>
      <c r="H43" s="691"/>
    </row>
    <row r="44" spans="3:8">
      <c r="C44" s="691"/>
      <c r="D44" s="691"/>
      <c r="E44" s="691"/>
      <c r="F44" s="691"/>
      <c r="G44" s="691"/>
      <c r="H44" s="691"/>
    </row>
    <row r="45" spans="3:8">
      <c r="C45" s="691"/>
      <c r="D45" s="691"/>
      <c r="E45" s="691"/>
      <c r="F45" s="691"/>
      <c r="G45" s="691"/>
      <c r="H45" s="691"/>
    </row>
    <row r="46" spans="3:8">
      <c r="C46" s="691"/>
      <c r="D46" s="691"/>
      <c r="E46" s="691"/>
      <c r="F46" s="691"/>
      <c r="G46" s="691"/>
      <c r="H46" s="691"/>
    </row>
    <row r="47" spans="3:8">
      <c r="C47" s="691"/>
      <c r="D47" s="691"/>
      <c r="E47" s="691"/>
      <c r="F47" s="691"/>
      <c r="G47" s="691"/>
      <c r="H47" s="691"/>
    </row>
    <row r="48" spans="3:8">
      <c r="C48" s="691"/>
      <c r="D48" s="691"/>
      <c r="E48" s="691"/>
      <c r="F48" s="691"/>
      <c r="G48" s="691"/>
      <c r="H48" s="691"/>
    </row>
    <row r="49" spans="3:8">
      <c r="C49" s="691"/>
      <c r="D49" s="691"/>
      <c r="E49" s="691"/>
      <c r="F49" s="691"/>
      <c r="G49" s="691"/>
      <c r="H49" s="691"/>
    </row>
    <row r="50" spans="3:8">
      <c r="C50" s="691"/>
      <c r="D50" s="691"/>
      <c r="E50" s="691"/>
      <c r="F50" s="691"/>
      <c r="G50" s="691"/>
      <c r="H50" s="691"/>
    </row>
    <row r="51" spans="3:8">
      <c r="C51" s="691"/>
      <c r="D51" s="691"/>
      <c r="E51" s="691"/>
      <c r="F51" s="691"/>
      <c r="G51" s="691"/>
      <c r="H51" s="691"/>
    </row>
    <row r="52" spans="3:8">
      <c r="C52" s="691"/>
      <c r="D52" s="691"/>
      <c r="E52" s="691"/>
      <c r="F52" s="691"/>
      <c r="G52" s="691"/>
      <c r="H52" s="691"/>
    </row>
    <row r="53" spans="3:8">
      <c r="C53" s="691"/>
      <c r="D53" s="691"/>
      <c r="E53" s="691"/>
      <c r="F53" s="691"/>
      <c r="G53" s="691"/>
      <c r="H53" s="691"/>
    </row>
    <row r="54" spans="3:8">
      <c r="C54" s="691"/>
      <c r="D54" s="691"/>
      <c r="E54" s="691"/>
      <c r="F54" s="691"/>
      <c r="G54" s="691"/>
      <c r="H54" s="691"/>
    </row>
    <row r="55" spans="3:8">
      <c r="C55" s="691"/>
      <c r="D55" s="691"/>
      <c r="E55" s="691"/>
      <c r="F55" s="691"/>
      <c r="G55" s="691"/>
      <c r="H55" s="691"/>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topLeftCell="C1" zoomScale="80" zoomScaleNormal="80" workbookViewId="0">
      <selection activeCell="C22" sqref="C22:H23"/>
    </sheetView>
  </sheetViews>
  <sheetFormatPr defaultColWidth="9.08984375" defaultRowHeight="12"/>
  <cols>
    <col min="1" max="1" width="11.90625" style="489" bestFit="1" customWidth="1"/>
    <col min="2" max="2" width="114.6328125" style="478" customWidth="1"/>
    <col min="3" max="3" width="22.453125" style="478" customWidth="1"/>
    <col min="4" max="4" width="23.54296875" style="478" customWidth="1"/>
    <col min="5" max="7" width="22.08984375" style="500" customWidth="1"/>
    <col min="8" max="8" width="22.08984375" style="478" customWidth="1"/>
    <col min="9" max="9" width="41.453125" style="478" customWidth="1"/>
    <col min="10" max="16384" width="9.08984375" style="478"/>
  </cols>
  <sheetData>
    <row r="1" spans="1:9" s="738" customFormat="1" ht="13">
      <c r="A1" s="737" t="s">
        <v>188</v>
      </c>
      <c r="B1" s="727" t="str">
        <f>Info!C2</f>
        <v>სს თიბისი ბანკი</v>
      </c>
    </row>
    <row r="2" spans="1:9" s="738" customFormat="1">
      <c r="A2" s="737" t="s">
        <v>189</v>
      </c>
      <c r="B2" s="726">
        <f>'1. key ratios'!B2</f>
        <v>44651</v>
      </c>
    </row>
    <row r="3" spans="1:9">
      <c r="A3" s="480" t="s">
        <v>670</v>
      </c>
      <c r="E3" s="478"/>
      <c r="F3" s="478"/>
      <c r="G3" s="478"/>
    </row>
    <row r="4" spans="1:9">
      <c r="C4" s="490" t="s">
        <v>671</v>
      </c>
      <c r="D4" s="490" t="s">
        <v>672</v>
      </c>
      <c r="E4" s="490" t="s">
        <v>673</v>
      </c>
      <c r="F4" s="490" t="s">
        <v>674</v>
      </c>
      <c r="G4" s="490" t="s">
        <v>675</v>
      </c>
      <c r="H4" s="490" t="s">
        <v>676</v>
      </c>
      <c r="I4" s="490" t="s">
        <v>677</v>
      </c>
    </row>
    <row r="5" spans="1:9" ht="33.9" customHeight="1">
      <c r="A5" s="828" t="s">
        <v>680</v>
      </c>
      <c r="B5" s="829"/>
      <c r="C5" s="842" t="s">
        <v>681</v>
      </c>
      <c r="D5" s="842"/>
      <c r="E5" s="842" t="s">
        <v>682</v>
      </c>
      <c r="F5" s="842" t="s">
        <v>683</v>
      </c>
      <c r="G5" s="840" t="s">
        <v>684</v>
      </c>
      <c r="H5" s="840" t="s">
        <v>685</v>
      </c>
      <c r="I5" s="491" t="s">
        <v>686</v>
      </c>
    </row>
    <row r="6" spans="1:9" ht="36">
      <c r="A6" s="832"/>
      <c r="B6" s="833"/>
      <c r="C6" s="540" t="s">
        <v>687</v>
      </c>
      <c r="D6" s="540" t="s">
        <v>688</v>
      </c>
      <c r="E6" s="842"/>
      <c r="F6" s="842"/>
      <c r="G6" s="841"/>
      <c r="H6" s="841"/>
      <c r="I6" s="491" t="s">
        <v>689</v>
      </c>
    </row>
    <row r="7" spans="1:9">
      <c r="A7" s="492">
        <v>1</v>
      </c>
      <c r="B7" s="484" t="s">
        <v>216</v>
      </c>
      <c r="C7" s="689">
        <v>0</v>
      </c>
      <c r="D7" s="689">
        <v>3852983047.10464</v>
      </c>
      <c r="E7" s="692">
        <v>0</v>
      </c>
      <c r="F7" s="692">
        <v>0</v>
      </c>
      <c r="G7" s="692"/>
      <c r="H7" s="689"/>
      <c r="I7" s="693">
        <f t="shared" ref="I7:I23" si="0">C7+D7-E7-F7-G7</f>
        <v>3852983047.10464</v>
      </c>
    </row>
    <row r="8" spans="1:9">
      <c r="A8" s="492">
        <v>2</v>
      </c>
      <c r="B8" s="484" t="s">
        <v>217</v>
      </c>
      <c r="C8" s="689">
        <v>0</v>
      </c>
      <c r="D8" s="689">
        <v>0</v>
      </c>
      <c r="E8" s="692">
        <v>0</v>
      </c>
      <c r="F8" s="692">
        <v>0</v>
      </c>
      <c r="G8" s="692"/>
      <c r="H8" s="689"/>
      <c r="I8" s="693">
        <f t="shared" si="0"/>
        <v>0</v>
      </c>
    </row>
    <row r="9" spans="1:9">
      <c r="A9" s="492">
        <v>3</v>
      </c>
      <c r="B9" s="484" t="s">
        <v>218</v>
      </c>
      <c r="C9" s="689">
        <v>0</v>
      </c>
      <c r="D9" s="689">
        <v>104177034.38</v>
      </c>
      <c r="E9" s="692">
        <v>0</v>
      </c>
      <c r="F9" s="692">
        <v>0</v>
      </c>
      <c r="G9" s="692"/>
      <c r="H9" s="689"/>
      <c r="I9" s="693">
        <f t="shared" si="0"/>
        <v>104177034.38</v>
      </c>
    </row>
    <row r="10" spans="1:9">
      <c r="A10" s="492">
        <v>4</v>
      </c>
      <c r="B10" s="484" t="s">
        <v>219</v>
      </c>
      <c r="C10" s="689">
        <v>0</v>
      </c>
      <c r="D10" s="689">
        <v>352007962.41000003</v>
      </c>
      <c r="E10" s="692">
        <v>0</v>
      </c>
      <c r="F10" s="692">
        <v>0</v>
      </c>
      <c r="G10" s="692"/>
      <c r="H10" s="689"/>
      <c r="I10" s="693">
        <f t="shared" si="0"/>
        <v>352007962.41000003</v>
      </c>
    </row>
    <row r="11" spans="1:9">
      <c r="A11" s="492">
        <v>5</v>
      </c>
      <c r="B11" s="484" t="s">
        <v>220</v>
      </c>
      <c r="C11" s="689">
        <v>0</v>
      </c>
      <c r="D11" s="689">
        <v>0</v>
      </c>
      <c r="E11" s="692">
        <v>0</v>
      </c>
      <c r="F11" s="692">
        <v>0</v>
      </c>
      <c r="G11" s="692"/>
      <c r="H11" s="689"/>
      <c r="I11" s="693">
        <f t="shared" si="0"/>
        <v>0</v>
      </c>
    </row>
    <row r="12" spans="1:9">
      <c r="A12" s="492">
        <v>6</v>
      </c>
      <c r="B12" s="484" t="s">
        <v>221</v>
      </c>
      <c r="C12" s="689">
        <v>0</v>
      </c>
      <c r="D12" s="689">
        <v>844688080.63687086</v>
      </c>
      <c r="E12" s="692">
        <v>0</v>
      </c>
      <c r="F12" s="692">
        <v>0</v>
      </c>
      <c r="G12" s="692"/>
      <c r="H12" s="689"/>
      <c r="I12" s="693">
        <f t="shared" si="0"/>
        <v>844688080.63687086</v>
      </c>
    </row>
    <row r="13" spans="1:9">
      <c r="A13" s="492">
        <v>7</v>
      </c>
      <c r="B13" s="484" t="s">
        <v>73</v>
      </c>
      <c r="C13" s="689">
        <v>183808853.89819998</v>
      </c>
      <c r="D13" s="689">
        <v>6163488180.6599598</v>
      </c>
      <c r="E13" s="692">
        <v>115918713.89659996</v>
      </c>
      <c r="F13" s="692">
        <v>111324080.3743331</v>
      </c>
      <c r="G13" s="692"/>
      <c r="H13" s="689">
        <v>679042.12</v>
      </c>
      <c r="I13" s="693">
        <f t="shared" si="0"/>
        <v>6120054240.2872267</v>
      </c>
    </row>
    <row r="14" spans="1:9">
      <c r="A14" s="492">
        <v>8</v>
      </c>
      <c r="B14" s="486" t="s">
        <v>74</v>
      </c>
      <c r="C14" s="689">
        <v>314667568.09300005</v>
      </c>
      <c r="D14" s="689">
        <v>3999081754.2241096</v>
      </c>
      <c r="E14" s="692">
        <v>164496437.14729995</v>
      </c>
      <c r="F14" s="692">
        <v>75887193.859099999</v>
      </c>
      <c r="G14" s="692"/>
      <c r="H14" s="689">
        <v>34007194.759822004</v>
      </c>
      <c r="I14" s="693">
        <f t="shared" si="0"/>
        <v>4073365691.3107104</v>
      </c>
    </row>
    <row r="15" spans="1:9">
      <c r="A15" s="492">
        <v>9</v>
      </c>
      <c r="B15" s="484" t="s">
        <v>75</v>
      </c>
      <c r="C15" s="689">
        <v>85601439.608900085</v>
      </c>
      <c r="D15" s="689">
        <v>3245371504.6031041</v>
      </c>
      <c r="E15" s="692">
        <v>35251547.507199995</v>
      </c>
      <c r="F15" s="692">
        <v>62423915.949800022</v>
      </c>
      <c r="G15" s="692"/>
      <c r="H15" s="689">
        <v>11481.315839999999</v>
      </c>
      <c r="I15" s="693">
        <f t="shared" si="0"/>
        <v>3233297480.7550044</v>
      </c>
    </row>
    <row r="16" spans="1:9">
      <c r="A16" s="492">
        <v>10</v>
      </c>
      <c r="B16" s="595" t="s">
        <v>690</v>
      </c>
      <c r="C16" s="689">
        <v>229028164.86830011</v>
      </c>
      <c r="D16" s="689">
        <v>8632974.8999000005</v>
      </c>
      <c r="E16" s="692">
        <v>107108299.33269992</v>
      </c>
      <c r="F16" s="692">
        <v>53303.300600000002</v>
      </c>
      <c r="G16" s="692"/>
      <c r="H16" s="689">
        <v>34976780.526129</v>
      </c>
      <c r="I16" s="693">
        <f t="shared" si="0"/>
        <v>130499537.13490017</v>
      </c>
    </row>
    <row r="17" spans="1:9">
      <c r="A17" s="492">
        <v>11</v>
      </c>
      <c r="B17" s="484" t="s">
        <v>70</v>
      </c>
      <c r="C17" s="689">
        <v>396644.49</v>
      </c>
      <c r="D17" s="689">
        <v>1286458309.5358996</v>
      </c>
      <c r="E17" s="692">
        <v>258195.23090000002</v>
      </c>
      <c r="F17" s="692">
        <v>25383039.61889999</v>
      </c>
      <c r="G17" s="692"/>
      <c r="H17" s="689">
        <v>0</v>
      </c>
      <c r="I17" s="693">
        <f t="shared" si="0"/>
        <v>1261213719.1760995</v>
      </c>
    </row>
    <row r="18" spans="1:9">
      <c r="A18" s="492">
        <v>12</v>
      </c>
      <c r="B18" s="484" t="s">
        <v>71</v>
      </c>
      <c r="C18" s="689">
        <v>0</v>
      </c>
      <c r="D18" s="689">
        <v>0</v>
      </c>
      <c r="E18" s="692">
        <v>0</v>
      </c>
      <c r="F18" s="692">
        <v>0</v>
      </c>
      <c r="G18" s="692"/>
      <c r="H18" s="689">
        <v>0</v>
      </c>
      <c r="I18" s="693">
        <f t="shared" si="0"/>
        <v>0</v>
      </c>
    </row>
    <row r="19" spans="1:9">
      <c r="A19" s="495">
        <v>13</v>
      </c>
      <c r="B19" s="486" t="s">
        <v>72</v>
      </c>
      <c r="C19" s="689">
        <v>0</v>
      </c>
      <c r="D19" s="689">
        <v>0</v>
      </c>
      <c r="E19" s="692">
        <v>0</v>
      </c>
      <c r="F19" s="692">
        <v>0</v>
      </c>
      <c r="G19" s="692"/>
      <c r="H19" s="689">
        <v>0</v>
      </c>
      <c r="I19" s="693">
        <f t="shared" si="0"/>
        <v>0</v>
      </c>
    </row>
    <row r="20" spans="1:9">
      <c r="A20" s="492">
        <v>14</v>
      </c>
      <c r="B20" s="484" t="s">
        <v>669</v>
      </c>
      <c r="C20" s="689">
        <v>389428983.5703001</v>
      </c>
      <c r="D20" s="689">
        <v>3858948825.4271774</v>
      </c>
      <c r="E20" s="692">
        <v>161241775.42360115</v>
      </c>
      <c r="F20" s="692">
        <v>41742638.658699982</v>
      </c>
      <c r="G20" s="692"/>
      <c r="H20" s="689">
        <v>7194560.2111999998</v>
      </c>
      <c r="I20" s="693">
        <f t="shared" si="0"/>
        <v>4045393394.9151764</v>
      </c>
    </row>
    <row r="21" spans="1:9" s="497" customFormat="1">
      <c r="A21" s="496">
        <v>15</v>
      </c>
      <c r="B21" s="485" t="s">
        <v>68</v>
      </c>
      <c r="C21" s="690">
        <f>SUM(C7:C15)+SUM(C17:C20)</f>
        <v>973903489.66040027</v>
      </c>
      <c r="D21" s="690">
        <f t="shared" ref="D21:H21" si="1">SUM(D7:D15)+SUM(D17:D20)</f>
        <v>23707204698.981762</v>
      </c>
      <c r="E21" s="690">
        <f t="shared" si="1"/>
        <v>477166669.20560104</v>
      </c>
      <c r="F21" s="690">
        <f t="shared" si="1"/>
        <v>316760868.46083307</v>
      </c>
      <c r="G21" s="690">
        <f t="shared" si="1"/>
        <v>0</v>
      </c>
      <c r="H21" s="690">
        <f t="shared" si="1"/>
        <v>41892278.406861998</v>
      </c>
      <c r="I21" s="693">
        <f t="shared" si="0"/>
        <v>23887180650.975727</v>
      </c>
    </row>
    <row r="22" spans="1:9">
      <c r="A22" s="498">
        <v>16</v>
      </c>
      <c r="B22" s="499" t="s">
        <v>691</v>
      </c>
      <c r="C22" s="689">
        <v>663802032.72040009</v>
      </c>
      <c r="D22" s="689">
        <v>16393767872.685612</v>
      </c>
      <c r="E22" s="692">
        <v>347952825.41560102</v>
      </c>
      <c r="F22" s="692">
        <v>307455005.38</v>
      </c>
      <c r="G22" s="692">
        <v>24809680.620000001</v>
      </c>
      <c r="H22" s="689">
        <v>34765841.689999998</v>
      </c>
      <c r="I22" s="693">
        <f t="shared" si="0"/>
        <v>16377352393.99041</v>
      </c>
    </row>
    <row r="23" spans="1:9">
      <c r="A23" s="498">
        <v>17</v>
      </c>
      <c r="B23" s="499" t="s">
        <v>692</v>
      </c>
      <c r="C23" s="689">
        <v>0</v>
      </c>
      <c r="D23" s="689">
        <v>1943599982.042872</v>
      </c>
      <c r="E23" s="692">
        <v>0</v>
      </c>
      <c r="F23" s="692">
        <v>4315137.1708330754</v>
      </c>
      <c r="G23" s="692">
        <v>0</v>
      </c>
      <c r="H23" s="689">
        <v>0</v>
      </c>
      <c r="I23" s="693">
        <f t="shared" si="0"/>
        <v>1939284844.8720388</v>
      </c>
    </row>
    <row r="26" spans="1:9" ht="42.65" customHeight="1">
      <c r="B26" s="594" t="s">
        <v>939</v>
      </c>
    </row>
    <row r="32" spans="1:9">
      <c r="C32" s="691"/>
      <c r="D32" s="691"/>
      <c r="E32" s="691"/>
      <c r="F32" s="691"/>
      <c r="G32" s="691"/>
      <c r="H32" s="691"/>
      <c r="I32" s="691"/>
    </row>
    <row r="33" spans="3:9">
      <c r="C33" s="691"/>
      <c r="D33" s="691"/>
      <c r="E33" s="691"/>
      <c r="F33" s="691"/>
      <c r="G33" s="691"/>
      <c r="H33" s="691"/>
      <c r="I33" s="691"/>
    </row>
    <row r="34" spans="3:9">
      <c r="C34" s="691"/>
      <c r="D34" s="691"/>
      <c r="E34" s="691"/>
      <c r="F34" s="691"/>
      <c r="G34" s="691"/>
      <c r="H34" s="691"/>
      <c r="I34" s="691"/>
    </row>
    <row r="35" spans="3:9">
      <c r="C35" s="691"/>
      <c r="D35" s="691"/>
      <c r="E35" s="691"/>
      <c r="F35" s="691"/>
      <c r="G35" s="691"/>
      <c r="H35" s="691"/>
      <c r="I35" s="691"/>
    </row>
    <row r="36" spans="3:9">
      <c r="C36" s="691"/>
      <c r="D36" s="691"/>
      <c r="E36" s="691"/>
      <c r="F36" s="691"/>
      <c r="G36" s="691"/>
      <c r="H36" s="691"/>
      <c r="I36" s="691"/>
    </row>
    <row r="37" spans="3:9">
      <c r="C37" s="691"/>
      <c r="D37" s="691"/>
      <c r="E37" s="691"/>
      <c r="F37" s="691"/>
      <c r="G37" s="691"/>
      <c r="H37" s="691"/>
      <c r="I37" s="691"/>
    </row>
    <row r="38" spans="3:9">
      <c r="C38" s="691"/>
      <c r="D38" s="691"/>
      <c r="E38" s="691"/>
      <c r="F38" s="691"/>
      <c r="G38" s="691"/>
      <c r="H38" s="691"/>
      <c r="I38" s="691"/>
    </row>
    <row r="39" spans="3:9">
      <c r="C39" s="691"/>
      <c r="D39" s="691"/>
      <c r="E39" s="691"/>
      <c r="F39" s="691"/>
      <c r="G39" s="691"/>
      <c r="H39" s="691"/>
      <c r="I39" s="691"/>
    </row>
    <row r="40" spans="3:9">
      <c r="C40" s="691"/>
      <c r="D40" s="691"/>
      <c r="E40" s="691"/>
      <c r="F40" s="691"/>
      <c r="G40" s="691"/>
      <c r="H40" s="691"/>
      <c r="I40" s="691"/>
    </row>
    <row r="41" spans="3:9">
      <c r="C41" s="691"/>
      <c r="D41" s="691"/>
      <c r="E41" s="691"/>
      <c r="F41" s="691"/>
      <c r="G41" s="691"/>
      <c r="H41" s="691"/>
      <c r="I41" s="691"/>
    </row>
    <row r="42" spans="3:9">
      <c r="C42" s="691"/>
      <c r="D42" s="691"/>
      <c r="E42" s="691"/>
      <c r="F42" s="691"/>
      <c r="G42" s="691"/>
      <c r="H42" s="691"/>
      <c r="I42" s="691"/>
    </row>
    <row r="43" spans="3:9">
      <c r="C43" s="691"/>
      <c r="D43" s="691"/>
      <c r="E43" s="691"/>
      <c r="F43" s="691"/>
      <c r="G43" s="691"/>
      <c r="H43" s="691"/>
      <c r="I43" s="691"/>
    </row>
    <row r="44" spans="3:9">
      <c r="C44" s="691"/>
      <c r="D44" s="691"/>
      <c r="E44" s="691"/>
      <c r="F44" s="691"/>
      <c r="G44" s="691"/>
      <c r="H44" s="691"/>
      <c r="I44" s="691"/>
    </row>
    <row r="45" spans="3:9">
      <c r="C45" s="691"/>
      <c r="D45" s="691"/>
      <c r="E45" s="691"/>
      <c r="F45" s="691"/>
      <c r="G45" s="691"/>
      <c r="H45" s="691"/>
      <c r="I45" s="691"/>
    </row>
    <row r="46" spans="3:9">
      <c r="C46" s="691"/>
      <c r="D46" s="691"/>
      <c r="E46" s="691"/>
      <c r="F46" s="691"/>
      <c r="G46" s="691"/>
      <c r="H46" s="691"/>
      <c r="I46" s="691"/>
    </row>
    <row r="47" spans="3:9">
      <c r="C47" s="691"/>
      <c r="D47" s="691"/>
      <c r="E47" s="691"/>
      <c r="F47" s="691"/>
      <c r="G47" s="691"/>
      <c r="H47" s="691"/>
      <c r="I47" s="691"/>
    </row>
    <row r="48" spans="3:9">
      <c r="C48" s="691"/>
      <c r="D48" s="691"/>
      <c r="E48" s="691"/>
      <c r="F48" s="691"/>
      <c r="G48" s="691"/>
      <c r="H48" s="691"/>
      <c r="I48" s="691"/>
    </row>
  </sheetData>
  <mergeCells count="6">
    <mergeCell ref="H5:H6"/>
    <mergeCell ref="A5:B6"/>
    <mergeCell ref="C5:D5"/>
    <mergeCell ref="E5:E6"/>
    <mergeCell ref="F5:F6"/>
    <mergeCell ref="G5:G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zoomScale="60" zoomScaleNormal="60" workbookViewId="0">
      <selection activeCell="C7" sqref="C7:H33"/>
    </sheetView>
  </sheetViews>
  <sheetFormatPr defaultColWidth="9.08984375" defaultRowHeight="12"/>
  <cols>
    <col min="1" max="1" width="11" style="478" bestFit="1" customWidth="1"/>
    <col min="2" max="2" width="93.453125" style="478" customWidth="1"/>
    <col min="3" max="8" width="22" style="478" customWidth="1"/>
    <col min="9" max="9" width="42.36328125" style="478" bestFit="1" customWidth="1"/>
    <col min="10" max="10" width="13.90625" style="478" bestFit="1" customWidth="1"/>
    <col min="11" max="16384" width="9.08984375" style="478"/>
  </cols>
  <sheetData>
    <row r="1" spans="1:10" s="738" customFormat="1" ht="13">
      <c r="A1" s="737" t="s">
        <v>188</v>
      </c>
      <c r="B1" s="727" t="str">
        <f>Info!C2</f>
        <v>სს თიბისი ბანკი</v>
      </c>
    </row>
    <row r="2" spans="1:10" s="738" customFormat="1">
      <c r="A2" s="737" t="s">
        <v>189</v>
      </c>
      <c r="B2" s="726">
        <f>'1. key ratios'!B2</f>
        <v>44651</v>
      </c>
    </row>
    <row r="3" spans="1:10">
      <c r="A3" s="480" t="s">
        <v>693</v>
      </c>
    </row>
    <row r="4" spans="1:10">
      <c r="C4" s="490" t="s">
        <v>671</v>
      </c>
      <c r="D4" s="490" t="s">
        <v>672</v>
      </c>
      <c r="E4" s="490" t="s">
        <v>673</v>
      </c>
      <c r="F4" s="490" t="s">
        <v>674</v>
      </c>
      <c r="G4" s="490" t="s">
        <v>675</v>
      </c>
      <c r="H4" s="490" t="s">
        <v>676</v>
      </c>
      <c r="I4" s="490" t="s">
        <v>677</v>
      </c>
    </row>
    <row r="5" spans="1:10" ht="41.4" customHeight="1">
      <c r="A5" s="828" t="s">
        <v>952</v>
      </c>
      <c r="B5" s="829"/>
      <c r="C5" s="842" t="s">
        <v>681</v>
      </c>
      <c r="D5" s="842"/>
      <c r="E5" s="842" t="s">
        <v>682</v>
      </c>
      <c r="F5" s="842" t="s">
        <v>683</v>
      </c>
      <c r="G5" s="840" t="s">
        <v>684</v>
      </c>
      <c r="H5" s="840" t="s">
        <v>685</v>
      </c>
      <c r="I5" s="491" t="s">
        <v>686</v>
      </c>
    </row>
    <row r="6" spans="1:10" ht="41.4" customHeight="1">
      <c r="A6" s="832"/>
      <c r="B6" s="833"/>
      <c r="C6" s="540" t="s">
        <v>687</v>
      </c>
      <c r="D6" s="540" t="s">
        <v>688</v>
      </c>
      <c r="E6" s="842"/>
      <c r="F6" s="842"/>
      <c r="G6" s="841"/>
      <c r="H6" s="841"/>
      <c r="I6" s="491" t="s">
        <v>689</v>
      </c>
    </row>
    <row r="7" spans="1:10">
      <c r="A7" s="493">
        <v>1</v>
      </c>
      <c r="B7" s="501" t="s">
        <v>694</v>
      </c>
      <c r="C7" s="689">
        <v>7548173.8372999998</v>
      </c>
      <c r="D7" s="689">
        <v>4141222399.1062403</v>
      </c>
      <c r="E7" s="689">
        <v>3291267.2059200006</v>
      </c>
      <c r="F7" s="689">
        <v>5594385.8207479976</v>
      </c>
      <c r="G7" s="689">
        <v>0</v>
      </c>
      <c r="H7" s="689">
        <v>1054425.01</v>
      </c>
      <c r="I7" s="693">
        <f t="shared" ref="I7:I34" si="0">C7+D7-E7-F7-G7</f>
        <v>4139884919.916872</v>
      </c>
      <c r="J7" s="691"/>
    </row>
    <row r="8" spans="1:10">
      <c r="A8" s="493">
        <v>2</v>
      </c>
      <c r="B8" s="501" t="s">
        <v>695</v>
      </c>
      <c r="C8" s="689">
        <v>3884919.8997000009</v>
      </c>
      <c r="D8" s="689">
        <v>1624137608.853271</v>
      </c>
      <c r="E8" s="689">
        <v>1879872.1419599999</v>
      </c>
      <c r="F8" s="689">
        <v>6375201.3004339971</v>
      </c>
      <c r="G8" s="689">
        <v>0</v>
      </c>
      <c r="H8" s="689">
        <v>230008.53</v>
      </c>
      <c r="I8" s="693">
        <f t="shared" si="0"/>
        <v>1619767455.3105769</v>
      </c>
      <c r="J8" s="691"/>
    </row>
    <row r="9" spans="1:10">
      <c r="A9" s="493">
        <v>3</v>
      </c>
      <c r="B9" s="501" t="s">
        <v>696</v>
      </c>
      <c r="C9" s="689">
        <v>331618.43819999998</v>
      </c>
      <c r="D9" s="689">
        <v>121250815.74149999</v>
      </c>
      <c r="E9" s="689">
        <v>307498.16378999996</v>
      </c>
      <c r="F9" s="689">
        <v>2410522.0633720006</v>
      </c>
      <c r="G9" s="689">
        <v>0</v>
      </c>
      <c r="H9" s="689">
        <v>1450.49</v>
      </c>
      <c r="I9" s="693">
        <f t="shared" si="0"/>
        <v>118864413.95253798</v>
      </c>
      <c r="J9" s="691"/>
    </row>
    <row r="10" spans="1:10">
      <c r="A10" s="493">
        <v>4</v>
      </c>
      <c r="B10" s="501" t="s">
        <v>697</v>
      </c>
      <c r="C10" s="689">
        <v>46454693.528400004</v>
      </c>
      <c r="D10" s="689">
        <v>594062005.41030014</v>
      </c>
      <c r="E10" s="689">
        <v>23256954.84700999</v>
      </c>
      <c r="F10" s="689">
        <v>10006874.745478004</v>
      </c>
      <c r="G10" s="689">
        <v>0</v>
      </c>
      <c r="H10" s="689">
        <v>2628.78</v>
      </c>
      <c r="I10" s="693">
        <f t="shared" si="0"/>
        <v>607252869.34621215</v>
      </c>
      <c r="J10" s="691"/>
    </row>
    <row r="11" spans="1:10">
      <c r="A11" s="493">
        <v>5</v>
      </c>
      <c r="B11" s="501" t="s">
        <v>698</v>
      </c>
      <c r="C11" s="689">
        <v>52892203.224100001</v>
      </c>
      <c r="D11" s="689">
        <v>1060779791.8121003</v>
      </c>
      <c r="E11" s="689">
        <v>31546821.794390008</v>
      </c>
      <c r="F11" s="689">
        <v>18124402.39040399</v>
      </c>
      <c r="G11" s="689">
        <v>0</v>
      </c>
      <c r="H11" s="689">
        <v>120170.37</v>
      </c>
      <c r="I11" s="693">
        <f t="shared" si="0"/>
        <v>1064000770.8514063</v>
      </c>
      <c r="J11" s="691"/>
    </row>
    <row r="12" spans="1:10">
      <c r="A12" s="493">
        <v>6</v>
      </c>
      <c r="B12" s="501" t="s">
        <v>699</v>
      </c>
      <c r="C12" s="689">
        <v>37722121.1998</v>
      </c>
      <c r="D12" s="689">
        <v>347630298.76380002</v>
      </c>
      <c r="E12" s="689">
        <v>19747936.21049</v>
      </c>
      <c r="F12" s="689">
        <v>6139734.5738459984</v>
      </c>
      <c r="G12" s="689">
        <v>0</v>
      </c>
      <c r="H12" s="689">
        <v>771805.76240799995</v>
      </c>
      <c r="I12" s="693">
        <f t="shared" si="0"/>
        <v>359464749.17926407</v>
      </c>
      <c r="J12" s="691"/>
    </row>
    <row r="13" spans="1:10">
      <c r="A13" s="493">
        <v>7</v>
      </c>
      <c r="B13" s="501" t="s">
        <v>700</v>
      </c>
      <c r="C13" s="689">
        <v>27153009.455000002</v>
      </c>
      <c r="D13" s="689">
        <v>416751186.71800011</v>
      </c>
      <c r="E13" s="689">
        <v>10540790.928370003</v>
      </c>
      <c r="F13" s="689">
        <v>8014879.0139619987</v>
      </c>
      <c r="G13" s="689">
        <v>0</v>
      </c>
      <c r="H13" s="689">
        <v>197344.44416000001</v>
      </c>
      <c r="I13" s="693">
        <f t="shared" si="0"/>
        <v>425348526.23066813</v>
      </c>
      <c r="J13" s="691"/>
    </row>
    <row r="14" spans="1:10">
      <c r="A14" s="493">
        <v>8</v>
      </c>
      <c r="B14" s="501" t="s">
        <v>701</v>
      </c>
      <c r="C14" s="689">
        <v>10616666.9397</v>
      </c>
      <c r="D14" s="689">
        <v>679899804.57290018</v>
      </c>
      <c r="E14" s="689">
        <v>6443643.7160400003</v>
      </c>
      <c r="F14" s="689">
        <v>13263265.030069998</v>
      </c>
      <c r="G14" s="689">
        <v>0</v>
      </c>
      <c r="H14" s="689">
        <v>802056.27366499999</v>
      </c>
      <c r="I14" s="693">
        <f t="shared" si="0"/>
        <v>670809562.76649022</v>
      </c>
      <c r="J14" s="691"/>
    </row>
    <row r="15" spans="1:10">
      <c r="A15" s="493">
        <v>9</v>
      </c>
      <c r="B15" s="501" t="s">
        <v>702</v>
      </c>
      <c r="C15" s="689">
        <v>12239719.545299998</v>
      </c>
      <c r="D15" s="689">
        <v>424294302.29430008</v>
      </c>
      <c r="E15" s="689">
        <v>8416721.5661500003</v>
      </c>
      <c r="F15" s="689">
        <v>7783244.3370320015</v>
      </c>
      <c r="G15" s="689">
        <v>0</v>
      </c>
      <c r="H15" s="689">
        <v>99787.85</v>
      </c>
      <c r="I15" s="693">
        <f t="shared" si="0"/>
        <v>420334055.93641806</v>
      </c>
      <c r="J15" s="691"/>
    </row>
    <row r="16" spans="1:10">
      <c r="A16" s="493">
        <v>10</v>
      </c>
      <c r="B16" s="501" t="s">
        <v>703</v>
      </c>
      <c r="C16" s="689">
        <v>1195505.2102999999</v>
      </c>
      <c r="D16" s="689">
        <v>128491510.42040002</v>
      </c>
      <c r="E16" s="689">
        <v>855229.44897999987</v>
      </c>
      <c r="F16" s="689">
        <v>2523058.0601320006</v>
      </c>
      <c r="G16" s="689">
        <v>0</v>
      </c>
      <c r="H16" s="689">
        <v>16282.2</v>
      </c>
      <c r="I16" s="693">
        <f t="shared" si="0"/>
        <v>126308728.12158802</v>
      </c>
      <c r="J16" s="691"/>
    </row>
    <row r="17" spans="1:10">
      <c r="A17" s="493">
        <v>11</v>
      </c>
      <c r="B17" s="501" t="s">
        <v>704</v>
      </c>
      <c r="C17" s="689">
        <v>7246946.833899999</v>
      </c>
      <c r="D17" s="689">
        <v>114157340.04140003</v>
      </c>
      <c r="E17" s="689">
        <v>2878159.476809999</v>
      </c>
      <c r="F17" s="689">
        <v>2200935.3506080001</v>
      </c>
      <c r="G17" s="689">
        <v>0</v>
      </c>
      <c r="H17" s="689">
        <v>184158.19763000001</v>
      </c>
      <c r="I17" s="693">
        <f t="shared" si="0"/>
        <v>116325192.04788204</v>
      </c>
      <c r="J17" s="691"/>
    </row>
    <row r="18" spans="1:10">
      <c r="A18" s="493">
        <v>12</v>
      </c>
      <c r="B18" s="501" t="s">
        <v>705</v>
      </c>
      <c r="C18" s="689">
        <v>40424508.919299982</v>
      </c>
      <c r="D18" s="689">
        <v>1285143226.3679004</v>
      </c>
      <c r="E18" s="689">
        <v>21094573.676380001</v>
      </c>
      <c r="F18" s="689">
        <v>24877640.687837992</v>
      </c>
      <c r="G18" s="689">
        <v>0</v>
      </c>
      <c r="H18" s="689">
        <v>2403344.7958399998</v>
      </c>
      <c r="I18" s="693">
        <f t="shared" si="0"/>
        <v>1279595520.9229825</v>
      </c>
      <c r="J18" s="691"/>
    </row>
    <row r="19" spans="1:10">
      <c r="A19" s="493">
        <v>13</v>
      </c>
      <c r="B19" s="501" t="s">
        <v>706</v>
      </c>
      <c r="C19" s="689">
        <v>13853964.8376</v>
      </c>
      <c r="D19" s="689">
        <v>577594088.78439987</v>
      </c>
      <c r="E19" s="689">
        <v>7351772.0049099959</v>
      </c>
      <c r="F19" s="689">
        <v>11217471.585229997</v>
      </c>
      <c r="G19" s="689">
        <v>0</v>
      </c>
      <c r="H19" s="689">
        <v>392148.58</v>
      </c>
      <c r="I19" s="693">
        <f t="shared" si="0"/>
        <v>572878810.03185987</v>
      </c>
      <c r="J19" s="691"/>
    </row>
    <row r="20" spans="1:10">
      <c r="A20" s="493">
        <v>14</v>
      </c>
      <c r="B20" s="501" t="s">
        <v>707</v>
      </c>
      <c r="C20" s="689">
        <v>88938702.340000048</v>
      </c>
      <c r="D20" s="689">
        <v>1260489248.6940007</v>
      </c>
      <c r="E20" s="689">
        <v>48658980.499420024</v>
      </c>
      <c r="F20" s="689">
        <v>20901877.781301998</v>
      </c>
      <c r="G20" s="689">
        <v>0</v>
      </c>
      <c r="H20" s="689">
        <v>273166.65000000002</v>
      </c>
      <c r="I20" s="693">
        <f t="shared" si="0"/>
        <v>1279867092.753279</v>
      </c>
      <c r="J20" s="691"/>
    </row>
    <row r="21" spans="1:10">
      <c r="A21" s="493">
        <v>15</v>
      </c>
      <c r="B21" s="501" t="s">
        <v>708</v>
      </c>
      <c r="C21" s="689">
        <v>30333927.758000001</v>
      </c>
      <c r="D21" s="689">
        <v>306382407.2943002</v>
      </c>
      <c r="E21" s="689">
        <v>10939356.782770002</v>
      </c>
      <c r="F21" s="689">
        <v>5726841.4588540001</v>
      </c>
      <c r="G21" s="689">
        <v>0</v>
      </c>
      <c r="H21" s="689">
        <v>827829.44767599995</v>
      </c>
      <c r="I21" s="693">
        <f t="shared" si="0"/>
        <v>320050136.81067622</v>
      </c>
      <c r="J21" s="691"/>
    </row>
    <row r="22" spans="1:10">
      <c r="A22" s="493">
        <v>16</v>
      </c>
      <c r="B22" s="501" t="s">
        <v>709</v>
      </c>
      <c r="C22" s="689">
        <v>1225492.3618000001</v>
      </c>
      <c r="D22" s="689">
        <v>173150496.8829</v>
      </c>
      <c r="E22" s="689">
        <v>1677037.9757000005</v>
      </c>
      <c r="F22" s="689">
        <v>3314551.6741899997</v>
      </c>
      <c r="G22" s="689">
        <v>0</v>
      </c>
      <c r="H22" s="689">
        <v>80000.66</v>
      </c>
      <c r="I22" s="693">
        <f t="shared" si="0"/>
        <v>169384399.59481001</v>
      </c>
      <c r="J22" s="691"/>
    </row>
    <row r="23" spans="1:10">
      <c r="A23" s="493">
        <v>17</v>
      </c>
      <c r="B23" s="501" t="s">
        <v>710</v>
      </c>
      <c r="C23" s="689">
        <v>2751852.1280999999</v>
      </c>
      <c r="D23" s="689">
        <v>182240262.9172</v>
      </c>
      <c r="E23" s="689">
        <v>4899482.0861400021</v>
      </c>
      <c r="F23" s="689">
        <v>2819875.2807560004</v>
      </c>
      <c r="G23" s="689">
        <v>0</v>
      </c>
      <c r="H23" s="689">
        <v>5077.47</v>
      </c>
      <c r="I23" s="693">
        <f t="shared" si="0"/>
        <v>177272757.678404</v>
      </c>
      <c r="J23" s="691"/>
    </row>
    <row r="24" spans="1:10">
      <c r="A24" s="493">
        <v>18</v>
      </c>
      <c r="B24" s="501" t="s">
        <v>711</v>
      </c>
      <c r="C24" s="689">
        <v>14977017.518499998</v>
      </c>
      <c r="D24" s="689">
        <v>1069074260.8969963</v>
      </c>
      <c r="E24" s="689">
        <v>5836045.4618499987</v>
      </c>
      <c r="F24" s="689">
        <v>20962751.078048781</v>
      </c>
      <c r="G24" s="689">
        <v>0</v>
      </c>
      <c r="H24" s="689">
        <v>68213</v>
      </c>
      <c r="I24" s="693">
        <f t="shared" si="0"/>
        <v>1057252481.8755976</v>
      </c>
      <c r="J24" s="691"/>
    </row>
    <row r="25" spans="1:10">
      <c r="A25" s="493">
        <v>19</v>
      </c>
      <c r="B25" s="501" t="s">
        <v>712</v>
      </c>
      <c r="C25" s="689">
        <v>2109340.4591999999</v>
      </c>
      <c r="D25" s="689">
        <v>88709008.008099973</v>
      </c>
      <c r="E25" s="689">
        <v>706506.12455000007</v>
      </c>
      <c r="F25" s="689">
        <v>1752039.9627099999</v>
      </c>
      <c r="G25" s="689">
        <v>0</v>
      </c>
      <c r="H25" s="689">
        <v>175448.27215999999</v>
      </c>
      <c r="I25" s="693">
        <f t="shared" si="0"/>
        <v>88359802.380039975</v>
      </c>
      <c r="J25" s="691"/>
    </row>
    <row r="26" spans="1:10">
      <c r="A26" s="493">
        <v>20</v>
      </c>
      <c r="B26" s="501" t="s">
        <v>713</v>
      </c>
      <c r="C26" s="689">
        <v>6738646.9664000003</v>
      </c>
      <c r="D26" s="689">
        <v>519752906.59100014</v>
      </c>
      <c r="E26" s="689">
        <v>3708341.3615700002</v>
      </c>
      <c r="F26" s="689">
        <v>10076980.612768002</v>
      </c>
      <c r="G26" s="689">
        <v>0</v>
      </c>
      <c r="H26" s="689">
        <v>64825.01</v>
      </c>
      <c r="I26" s="693">
        <f t="shared" si="0"/>
        <v>512706231.58306217</v>
      </c>
      <c r="J26" s="691"/>
    </row>
    <row r="27" spans="1:10">
      <c r="A27" s="493">
        <v>21</v>
      </c>
      <c r="B27" s="501" t="s">
        <v>714</v>
      </c>
      <c r="C27" s="689">
        <v>1223984.2723000003</v>
      </c>
      <c r="D27" s="689">
        <v>61394063.280499995</v>
      </c>
      <c r="E27" s="689">
        <v>735736.75820000004</v>
      </c>
      <c r="F27" s="689">
        <v>1213699.8739900002</v>
      </c>
      <c r="G27" s="689">
        <v>0</v>
      </c>
      <c r="H27" s="689">
        <v>61000.82</v>
      </c>
      <c r="I27" s="693">
        <f t="shared" si="0"/>
        <v>60668610.920609996</v>
      </c>
      <c r="J27" s="691"/>
    </row>
    <row r="28" spans="1:10">
      <c r="A28" s="493">
        <v>22</v>
      </c>
      <c r="B28" s="501" t="s">
        <v>715</v>
      </c>
      <c r="C28" s="689">
        <v>706788.16910000006</v>
      </c>
      <c r="D28" s="689">
        <v>104409178.9372647</v>
      </c>
      <c r="E28" s="689">
        <v>275601.64810000005</v>
      </c>
      <c r="F28" s="689">
        <v>2061413.9219722948</v>
      </c>
      <c r="G28" s="689">
        <v>0</v>
      </c>
      <c r="H28" s="689">
        <v>52325.081376000002</v>
      </c>
      <c r="I28" s="693">
        <f t="shared" si="0"/>
        <v>102778951.5362924</v>
      </c>
      <c r="J28" s="691"/>
    </row>
    <row r="29" spans="1:10">
      <c r="A29" s="493">
        <v>23</v>
      </c>
      <c r="B29" s="501" t="s">
        <v>716</v>
      </c>
      <c r="C29" s="689">
        <v>115035308.80159993</v>
      </c>
      <c r="D29" s="689">
        <v>3316091991.5169001</v>
      </c>
      <c r="E29" s="689">
        <v>56134750.738870025</v>
      </c>
      <c r="F29" s="689">
        <v>63618842.629900001</v>
      </c>
      <c r="G29" s="689">
        <v>0</v>
      </c>
      <c r="H29" s="689">
        <v>14270394.076245001</v>
      </c>
      <c r="I29" s="693">
        <f t="shared" si="0"/>
        <v>3311373706.9497299</v>
      </c>
      <c r="J29" s="691"/>
    </row>
    <row r="30" spans="1:10">
      <c r="A30" s="493">
        <v>24</v>
      </c>
      <c r="B30" s="501" t="s">
        <v>717</v>
      </c>
      <c r="C30" s="689">
        <v>21126483.861099996</v>
      </c>
      <c r="D30" s="689">
        <v>820345998.03369999</v>
      </c>
      <c r="E30" s="689">
        <v>12419509.130510001</v>
      </c>
      <c r="F30" s="689">
        <v>15592954.239759993</v>
      </c>
      <c r="G30" s="689">
        <v>0</v>
      </c>
      <c r="H30" s="689">
        <v>2634262.4300000002</v>
      </c>
      <c r="I30" s="693">
        <f t="shared" si="0"/>
        <v>813460018.52452993</v>
      </c>
      <c r="J30" s="691"/>
    </row>
    <row r="31" spans="1:10">
      <c r="A31" s="493">
        <v>25</v>
      </c>
      <c r="B31" s="501" t="s">
        <v>718</v>
      </c>
      <c r="C31" s="689">
        <v>66754447.253299981</v>
      </c>
      <c r="D31" s="689">
        <v>1733514939.0921993</v>
      </c>
      <c r="E31" s="689">
        <v>30556938.096049994</v>
      </c>
      <c r="F31" s="689">
        <v>33510648.466502</v>
      </c>
      <c r="G31" s="689">
        <v>0</v>
      </c>
      <c r="H31" s="689">
        <v>7559719.6485489998</v>
      </c>
      <c r="I31" s="693">
        <f t="shared" si="0"/>
        <v>1736201799.7829473</v>
      </c>
      <c r="J31" s="691"/>
    </row>
    <row r="32" spans="1:10">
      <c r="A32" s="493">
        <v>26</v>
      </c>
      <c r="B32" s="501" t="s">
        <v>719</v>
      </c>
      <c r="C32" s="689">
        <v>50315988.962399997</v>
      </c>
      <c r="D32" s="689">
        <v>615666628.21850002</v>
      </c>
      <c r="E32" s="689">
        <v>33793297.603870004</v>
      </c>
      <c r="F32" s="689">
        <v>11686050.609042002</v>
      </c>
      <c r="G32" s="689">
        <v>0</v>
      </c>
      <c r="H32" s="689">
        <v>2417967.8371529998</v>
      </c>
      <c r="I32" s="693">
        <f t="shared" si="0"/>
        <v>620503268.9679879</v>
      </c>
      <c r="J32" s="691"/>
    </row>
    <row r="33" spans="1:10">
      <c r="A33" s="493">
        <v>27</v>
      </c>
      <c r="B33" s="494" t="s">
        <v>165</v>
      </c>
      <c r="C33" s="689">
        <v>310101456.94000006</v>
      </c>
      <c r="D33" s="689">
        <v>1940568929.7316771</v>
      </c>
      <c r="E33" s="689">
        <v>129213843.79000001</v>
      </c>
      <c r="F33" s="689">
        <v>4990725.91</v>
      </c>
      <c r="G33" s="689">
        <v>0</v>
      </c>
      <c r="H33" s="689">
        <v>7126436.8299999991</v>
      </c>
      <c r="I33" s="693">
        <f t="shared" si="0"/>
        <v>2116465816.9716771</v>
      </c>
      <c r="J33" s="691"/>
    </row>
    <row r="34" spans="1:10">
      <c r="A34" s="493">
        <v>28</v>
      </c>
      <c r="B34" s="503" t="s">
        <v>68</v>
      </c>
      <c r="C34" s="690">
        <f>SUM(C7:C33)</f>
        <v>973903489.66039991</v>
      </c>
      <c r="D34" s="690">
        <f t="shared" ref="D34:H34" si="1">SUM(D7:D33)</f>
        <v>23707204698.981747</v>
      </c>
      <c r="E34" s="690">
        <f t="shared" si="1"/>
        <v>477166669.23880011</v>
      </c>
      <c r="F34" s="690">
        <f t="shared" si="1"/>
        <v>316760868.45894897</v>
      </c>
      <c r="G34" s="690">
        <v>24809680.620000001</v>
      </c>
      <c r="H34" s="690">
        <f t="shared" si="1"/>
        <v>41892278.516862005</v>
      </c>
      <c r="I34" s="693">
        <f t="shared" si="0"/>
        <v>23862370970.324398</v>
      </c>
      <c r="J34" s="691"/>
    </row>
    <row r="35" spans="1:10">
      <c r="A35" s="502"/>
      <c r="B35" s="502"/>
      <c r="C35" s="502"/>
      <c r="D35" s="502"/>
      <c r="E35" s="502"/>
      <c r="F35" s="502"/>
      <c r="G35" s="502"/>
      <c r="H35" s="502"/>
      <c r="I35" s="502"/>
      <c r="J35" s="502"/>
    </row>
    <row r="36" spans="1:10">
      <c r="A36" s="502"/>
      <c r="B36" s="504"/>
      <c r="C36" s="502"/>
      <c r="D36" s="502"/>
      <c r="E36" s="502"/>
      <c r="F36" s="502"/>
      <c r="G36" s="502"/>
      <c r="H36" s="502"/>
      <c r="I36" s="502"/>
      <c r="J36" s="502"/>
    </row>
    <row r="37" spans="1:10">
      <c r="A37" s="502"/>
      <c r="B37" s="502"/>
      <c r="C37" s="502"/>
      <c r="D37" s="502"/>
      <c r="E37" s="502"/>
      <c r="F37" s="502"/>
      <c r="G37" s="502"/>
      <c r="H37" s="502"/>
      <c r="I37" s="502"/>
      <c r="J37" s="502"/>
    </row>
    <row r="38" spans="1:10">
      <c r="A38" s="502"/>
      <c r="B38" s="502"/>
      <c r="C38" s="502"/>
      <c r="D38" s="502"/>
      <c r="E38" s="502"/>
      <c r="F38" s="502"/>
      <c r="G38" s="502"/>
      <c r="H38" s="502"/>
      <c r="I38" s="502"/>
      <c r="J38" s="502"/>
    </row>
    <row r="39" spans="1:10">
      <c r="A39" s="502"/>
      <c r="B39" s="502"/>
      <c r="C39" s="502"/>
      <c r="D39" s="502"/>
      <c r="E39" s="502"/>
      <c r="F39" s="502"/>
      <c r="G39" s="502"/>
      <c r="H39" s="502"/>
      <c r="I39" s="502"/>
      <c r="J39" s="502"/>
    </row>
    <row r="40" spans="1:10">
      <c r="A40" s="502"/>
      <c r="B40" s="502"/>
      <c r="C40" s="502"/>
      <c r="D40" s="502"/>
      <c r="E40" s="502"/>
      <c r="F40" s="502"/>
      <c r="G40" s="502"/>
      <c r="H40" s="502"/>
      <c r="I40" s="502"/>
      <c r="J40" s="502"/>
    </row>
    <row r="41" spans="1:10">
      <c r="A41" s="502"/>
      <c r="B41" s="502"/>
      <c r="C41" s="502"/>
      <c r="D41" s="502"/>
      <c r="E41" s="502"/>
      <c r="F41" s="502"/>
      <c r="G41" s="502"/>
      <c r="H41" s="502"/>
      <c r="I41" s="502"/>
      <c r="J41" s="502"/>
    </row>
    <row r="42" spans="1:10">
      <c r="A42" s="505"/>
      <c r="B42" s="505"/>
      <c r="C42" s="502"/>
      <c r="D42" s="502"/>
      <c r="E42" s="502"/>
      <c r="F42" s="502"/>
      <c r="G42" s="502"/>
      <c r="H42" s="502"/>
      <c r="I42" s="502"/>
      <c r="J42" s="502"/>
    </row>
    <row r="43" spans="1:10">
      <c r="A43" s="505"/>
      <c r="B43" s="505"/>
      <c r="C43" s="502"/>
      <c r="D43" s="502"/>
      <c r="E43" s="502"/>
      <c r="F43" s="502"/>
      <c r="G43" s="502"/>
      <c r="H43" s="502"/>
      <c r="I43" s="502"/>
      <c r="J43" s="502"/>
    </row>
    <row r="44" spans="1:10">
      <c r="A44" s="502"/>
      <c r="B44" s="506"/>
      <c r="C44" s="502"/>
      <c r="D44" s="502"/>
      <c r="E44" s="502"/>
      <c r="F44" s="502"/>
      <c r="G44" s="502"/>
      <c r="H44" s="502"/>
      <c r="I44" s="502"/>
      <c r="J44" s="502"/>
    </row>
    <row r="45" spans="1:10">
      <c r="A45" s="502"/>
      <c r="B45" s="506"/>
      <c r="C45" s="502"/>
      <c r="D45" s="502"/>
      <c r="E45" s="502"/>
      <c r="F45" s="502"/>
      <c r="G45" s="502"/>
      <c r="H45" s="502"/>
      <c r="I45" s="502"/>
      <c r="J45" s="502"/>
    </row>
    <row r="46" spans="1:10">
      <c r="A46" s="502"/>
      <c r="B46" s="506"/>
      <c r="C46" s="502"/>
      <c r="D46" s="502"/>
      <c r="E46" s="502"/>
      <c r="F46" s="502"/>
      <c r="G46" s="502"/>
      <c r="H46" s="502"/>
      <c r="I46" s="502"/>
      <c r="J46" s="502"/>
    </row>
    <row r="47" spans="1:10">
      <c r="A47" s="502"/>
      <c r="B47" s="502"/>
      <c r="C47" s="502"/>
      <c r="D47" s="502"/>
      <c r="E47" s="502"/>
      <c r="F47" s="502"/>
      <c r="G47" s="502"/>
      <c r="H47" s="502"/>
      <c r="I47" s="502"/>
      <c r="J47" s="502"/>
    </row>
  </sheetData>
  <mergeCells count="6">
    <mergeCell ref="H5:H6"/>
    <mergeCell ref="A5:B6"/>
    <mergeCell ref="C5:D5"/>
    <mergeCell ref="E5:E6"/>
    <mergeCell ref="F5:F6"/>
    <mergeCell ref="G5:G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zoomScale="80" zoomScaleNormal="80" workbookViewId="0">
      <selection activeCell="C13" sqref="C13:D18"/>
    </sheetView>
  </sheetViews>
  <sheetFormatPr defaultColWidth="9.08984375" defaultRowHeight="12"/>
  <cols>
    <col min="1" max="1" width="11.90625" style="478" bestFit="1" customWidth="1"/>
    <col min="2" max="2" width="108" style="478" bestFit="1" customWidth="1"/>
    <col min="3" max="3" width="35.54296875" style="478" customWidth="1"/>
    <col min="4" max="4" width="38.453125" style="500" customWidth="1"/>
    <col min="5" max="16384" width="9.08984375" style="478"/>
  </cols>
  <sheetData>
    <row r="1" spans="1:4" s="738" customFormat="1" ht="13">
      <c r="A1" s="737" t="s">
        <v>188</v>
      </c>
      <c r="B1" s="727" t="str">
        <f>Info!C2</f>
        <v>სს თიბისი ბანკი</v>
      </c>
    </row>
    <row r="2" spans="1:4" s="738" customFormat="1">
      <c r="A2" s="737" t="s">
        <v>189</v>
      </c>
      <c r="B2" s="726">
        <f>'1. key ratios'!B2</f>
        <v>44651</v>
      </c>
    </row>
    <row r="3" spans="1:4">
      <c r="A3" s="480" t="s">
        <v>720</v>
      </c>
      <c r="D3" s="478"/>
    </row>
    <row r="5" spans="1:4" ht="48">
      <c r="A5" s="843" t="s">
        <v>721</v>
      </c>
      <c r="B5" s="843"/>
      <c r="C5" s="507" t="s">
        <v>722</v>
      </c>
      <c r="D5" s="591" t="s">
        <v>723</v>
      </c>
    </row>
    <row r="6" spans="1:4">
      <c r="A6" s="508">
        <v>1</v>
      </c>
      <c r="B6" s="509" t="s">
        <v>724</v>
      </c>
      <c r="C6" s="690">
        <v>698814988.48941398</v>
      </c>
      <c r="D6" s="690">
        <v>4446410.2985789999</v>
      </c>
    </row>
    <row r="7" spans="1:4">
      <c r="A7" s="510">
        <v>2</v>
      </c>
      <c r="B7" s="509" t="s">
        <v>725</v>
      </c>
      <c r="C7" s="690">
        <f>SUM(C8:C11)</f>
        <v>180389786.028795</v>
      </c>
      <c r="D7" s="690">
        <f>SUM(D8:D11)</f>
        <v>619500.20176299906</v>
      </c>
    </row>
    <row r="8" spans="1:4">
      <c r="A8" s="511">
        <v>2.1</v>
      </c>
      <c r="B8" s="512" t="s">
        <v>726</v>
      </c>
      <c r="C8" s="689">
        <v>55465917.450390004</v>
      </c>
      <c r="D8" s="689">
        <v>617402.85598899995</v>
      </c>
    </row>
    <row r="9" spans="1:4">
      <c r="A9" s="511">
        <v>2.2000000000000002</v>
      </c>
      <c r="B9" s="512" t="s">
        <v>727</v>
      </c>
      <c r="C9" s="689">
        <v>42340196.783605002</v>
      </c>
      <c r="D9" s="689">
        <v>0</v>
      </c>
    </row>
    <row r="10" spans="1:4">
      <c r="A10" s="511">
        <v>2.2999999999999998</v>
      </c>
      <c r="B10" s="512" t="s">
        <v>728</v>
      </c>
      <c r="C10" s="689"/>
      <c r="D10" s="689">
        <v>2097.3457739991072</v>
      </c>
    </row>
    <row r="11" spans="1:4">
      <c r="A11" s="511">
        <v>2.4</v>
      </c>
      <c r="B11" s="512" t="s">
        <v>729</v>
      </c>
      <c r="C11" s="689">
        <v>82583671.794799998</v>
      </c>
      <c r="D11" s="689">
        <v>0</v>
      </c>
    </row>
    <row r="12" spans="1:4">
      <c r="A12" s="508">
        <v>3</v>
      </c>
      <c r="B12" s="509" t="s">
        <v>730</v>
      </c>
      <c r="C12" s="690">
        <f>SUM(C13:C18)</f>
        <v>198987263.05820882</v>
      </c>
      <c r="D12" s="690">
        <f>SUM(D13:D18)</f>
        <v>750773.32950999995</v>
      </c>
    </row>
    <row r="13" spans="1:4">
      <c r="A13" s="511">
        <v>3.1</v>
      </c>
      <c r="B13" s="512" t="s">
        <v>731</v>
      </c>
      <c r="C13" s="689">
        <v>12341686.25</v>
      </c>
      <c r="D13" s="689">
        <v>0</v>
      </c>
    </row>
    <row r="14" spans="1:4">
      <c r="A14" s="511">
        <v>3.2</v>
      </c>
      <c r="B14" s="512" t="s">
        <v>732</v>
      </c>
      <c r="C14" s="689">
        <v>34486667.023236997</v>
      </c>
      <c r="D14" s="689">
        <v>750773.32950999995</v>
      </c>
    </row>
    <row r="15" spans="1:4">
      <c r="A15" s="511">
        <v>3.3</v>
      </c>
      <c r="B15" s="512" t="s">
        <v>733</v>
      </c>
      <c r="C15" s="689">
        <v>38394381.799833998</v>
      </c>
      <c r="D15" s="689">
        <v>0</v>
      </c>
    </row>
    <row r="16" spans="1:4">
      <c r="A16" s="511">
        <v>3.4</v>
      </c>
      <c r="B16" s="512" t="s">
        <v>734</v>
      </c>
      <c r="C16" s="689">
        <v>10001217.360384</v>
      </c>
      <c r="D16" s="689">
        <v>0</v>
      </c>
    </row>
    <row r="17" spans="1:4">
      <c r="A17" s="510">
        <v>3.5</v>
      </c>
      <c r="B17" s="512" t="s">
        <v>735</v>
      </c>
      <c r="C17" s="689">
        <v>2290643.4567538286</v>
      </c>
      <c r="D17" s="689">
        <v>0</v>
      </c>
    </row>
    <row r="18" spans="1:4">
      <c r="A18" s="511">
        <v>3.6</v>
      </c>
      <c r="B18" s="512" t="s">
        <v>736</v>
      </c>
      <c r="C18" s="689">
        <v>101472667.168</v>
      </c>
      <c r="D18" s="689">
        <v>0</v>
      </c>
    </row>
    <row r="19" spans="1:4">
      <c r="A19" s="513">
        <v>4</v>
      </c>
      <c r="B19" s="509" t="s">
        <v>737</v>
      </c>
      <c r="C19" s="690">
        <f>C6+C7-C12</f>
        <v>680217511.46000016</v>
      </c>
      <c r="D19" s="690">
        <f>D6+D7-D12</f>
        <v>4315137.1708319997</v>
      </c>
    </row>
    <row r="26" spans="1:4">
      <c r="C26" s="691"/>
      <c r="D26" s="691"/>
    </row>
    <row r="27" spans="1:4">
      <c r="C27" s="691"/>
      <c r="D27" s="691"/>
    </row>
    <row r="28" spans="1:4">
      <c r="C28" s="691"/>
      <c r="D28" s="691"/>
    </row>
    <row r="29" spans="1:4">
      <c r="C29" s="691"/>
      <c r="D29" s="691"/>
    </row>
    <row r="30" spans="1:4">
      <c r="C30" s="691"/>
      <c r="D30" s="691"/>
    </row>
    <row r="31" spans="1:4">
      <c r="C31" s="691"/>
      <c r="D31" s="691"/>
    </row>
    <row r="32" spans="1:4">
      <c r="C32" s="691"/>
      <c r="D32" s="691"/>
    </row>
    <row r="33" spans="3:4">
      <c r="C33" s="691"/>
      <c r="D33" s="691"/>
    </row>
    <row r="34" spans="3:4">
      <c r="C34" s="691"/>
      <c r="D34" s="691"/>
    </row>
    <row r="35" spans="3:4">
      <c r="C35" s="691"/>
      <c r="D35" s="691"/>
    </row>
    <row r="36" spans="3:4">
      <c r="C36" s="691"/>
      <c r="D36" s="691"/>
    </row>
    <row r="37" spans="3:4">
      <c r="C37" s="691"/>
      <c r="D37" s="691"/>
    </row>
    <row r="38" spans="3:4">
      <c r="C38" s="691"/>
      <c r="D38" s="691"/>
    </row>
    <row r="39" spans="3:4">
      <c r="C39" s="691"/>
      <c r="D39" s="691"/>
    </row>
    <row r="40" spans="3:4">
      <c r="C40" s="691"/>
      <c r="D40" s="691"/>
    </row>
    <row r="41" spans="3:4">
      <c r="C41" s="691"/>
      <c r="D41" s="691"/>
    </row>
    <row r="42" spans="3:4">
      <c r="C42" s="691"/>
      <c r="D42" s="691"/>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GridLines="0" zoomScale="70" zoomScaleNormal="70" workbookViewId="0">
      <selection activeCell="C19" sqref="C19"/>
    </sheetView>
  </sheetViews>
  <sheetFormatPr defaultColWidth="9.08984375" defaultRowHeight="12"/>
  <cols>
    <col min="1" max="1" width="11.90625" style="478" bestFit="1" customWidth="1"/>
    <col min="2" max="2" width="126.453125" style="478" customWidth="1"/>
    <col min="3" max="3" width="43" style="478" bestFit="1" customWidth="1"/>
    <col min="4" max="4" width="49.08984375" style="500" customWidth="1"/>
    <col min="5" max="16384" width="9.08984375" style="478"/>
  </cols>
  <sheetData>
    <row r="1" spans="1:4" s="738" customFormat="1" ht="13">
      <c r="A1" s="737" t="s">
        <v>188</v>
      </c>
      <c r="B1" s="727" t="str">
        <f>Info!C2</f>
        <v>სს თიბისი ბანკი</v>
      </c>
    </row>
    <row r="2" spans="1:4" s="738" customFormat="1">
      <c r="A2" s="737" t="s">
        <v>189</v>
      </c>
      <c r="B2" s="726">
        <f>'1. key ratios'!B2</f>
        <v>44651</v>
      </c>
    </row>
    <row r="3" spans="1:4">
      <c r="A3" s="480" t="s">
        <v>738</v>
      </c>
      <c r="D3" s="478"/>
    </row>
    <row r="4" spans="1:4">
      <c r="A4" s="480"/>
      <c r="D4" s="478"/>
    </row>
    <row r="5" spans="1:4" ht="15" customHeight="1">
      <c r="A5" s="844" t="s">
        <v>739</v>
      </c>
      <c r="B5" s="845"/>
      <c r="C5" s="834" t="s">
        <v>740</v>
      </c>
      <c r="D5" s="848" t="s">
        <v>741</v>
      </c>
    </row>
    <row r="6" spans="1:4">
      <c r="A6" s="846"/>
      <c r="B6" s="847"/>
      <c r="C6" s="837"/>
      <c r="D6" s="848"/>
    </row>
    <row r="7" spans="1:4">
      <c r="A7" s="503">
        <v>1</v>
      </c>
      <c r="B7" s="485" t="s">
        <v>742</v>
      </c>
      <c r="C7" s="690">
        <v>649111016.33837199</v>
      </c>
      <c r="D7" s="514"/>
    </row>
    <row r="8" spans="1:4">
      <c r="A8" s="494">
        <v>2</v>
      </c>
      <c r="B8" s="494" t="s">
        <v>743</v>
      </c>
      <c r="C8" s="689">
        <v>117760245.097573</v>
      </c>
      <c r="D8" s="514"/>
    </row>
    <row r="9" spans="1:4">
      <c r="A9" s="494">
        <v>3</v>
      </c>
      <c r="B9" s="515" t="s">
        <v>744</v>
      </c>
      <c r="C9" s="689">
        <v>0</v>
      </c>
      <c r="D9" s="514"/>
    </row>
    <row r="10" spans="1:4">
      <c r="A10" s="494">
        <v>4</v>
      </c>
      <c r="B10" s="494" t="s">
        <v>745</v>
      </c>
      <c r="C10" s="689">
        <v>103090467.95210201</v>
      </c>
      <c r="D10" s="514"/>
    </row>
    <row r="11" spans="1:4">
      <c r="A11" s="494">
        <v>5</v>
      </c>
      <c r="B11" s="516" t="s">
        <v>746</v>
      </c>
      <c r="C11" s="689">
        <v>3994926.6374240001</v>
      </c>
      <c r="D11" s="514"/>
    </row>
    <row r="12" spans="1:4">
      <c r="A12" s="494">
        <v>6</v>
      </c>
      <c r="B12" s="516" t="s">
        <v>747</v>
      </c>
      <c r="C12" s="689">
        <v>16181514.060303999</v>
      </c>
      <c r="D12" s="514"/>
    </row>
    <row r="13" spans="1:4">
      <c r="A13" s="494">
        <v>7</v>
      </c>
      <c r="B13" s="516" t="s">
        <v>748</v>
      </c>
      <c r="C13" s="689">
        <v>45913096.698596001</v>
      </c>
      <c r="D13" s="514"/>
    </row>
    <row r="14" spans="1:4">
      <c r="A14" s="494">
        <v>8</v>
      </c>
      <c r="B14" s="516" t="s">
        <v>749</v>
      </c>
      <c r="C14" s="689">
        <v>0</v>
      </c>
      <c r="D14" s="494"/>
    </row>
    <row r="15" spans="1:4">
      <c r="A15" s="494">
        <v>9</v>
      </c>
      <c r="B15" s="516" t="s">
        <v>750</v>
      </c>
      <c r="C15" s="689">
        <v>0</v>
      </c>
      <c r="D15" s="494"/>
    </row>
    <row r="16" spans="1:4">
      <c r="A16" s="494">
        <v>10</v>
      </c>
      <c r="B16" s="516" t="s">
        <v>751</v>
      </c>
      <c r="C16" s="689">
        <v>35070698.214415997</v>
      </c>
      <c r="D16" s="514"/>
    </row>
    <row r="17" spans="1:4">
      <c r="A17" s="494">
        <v>11</v>
      </c>
      <c r="B17" s="516" t="s">
        <v>752</v>
      </c>
      <c r="C17" s="689">
        <v>0</v>
      </c>
      <c r="D17" s="494"/>
    </row>
    <row r="18" spans="1:4" ht="14.25" customHeight="1">
      <c r="A18" s="494">
        <v>12</v>
      </c>
      <c r="B18" s="516" t="s">
        <v>753</v>
      </c>
      <c r="C18" s="689">
        <v>1930232.3413620002</v>
      </c>
      <c r="D18" s="514"/>
    </row>
    <row r="19" spans="1:4">
      <c r="A19" s="503">
        <v>13</v>
      </c>
      <c r="B19" s="517" t="s">
        <v>754</v>
      </c>
      <c r="C19" s="690">
        <v>663780793.48384309</v>
      </c>
      <c r="D19" s="518"/>
    </row>
    <row r="22" spans="1:4">
      <c r="B22" s="477"/>
    </row>
    <row r="23" spans="1:4">
      <c r="B23" s="479"/>
      <c r="C23" s="691"/>
    </row>
    <row r="24" spans="1:4">
      <c r="B24" s="479"/>
      <c r="C24" s="691"/>
    </row>
    <row r="25" spans="1:4">
      <c r="B25" s="479"/>
      <c r="C25" s="691"/>
    </row>
    <row r="26" spans="1:4">
      <c r="B26" s="479"/>
      <c r="C26" s="691"/>
    </row>
    <row r="27" spans="1:4">
      <c r="B27" s="479"/>
      <c r="C27" s="691"/>
    </row>
    <row r="28" spans="1:4">
      <c r="B28" s="479"/>
      <c r="C28" s="691"/>
    </row>
    <row r="29" spans="1:4">
      <c r="B29" s="479"/>
      <c r="C29" s="691"/>
    </row>
    <row r="30" spans="1:4">
      <c r="B30" s="479"/>
      <c r="C30" s="691"/>
    </row>
    <row r="31" spans="1:4">
      <c r="B31" s="479"/>
      <c r="C31" s="691"/>
    </row>
    <row r="32" spans="1:4">
      <c r="B32" s="479"/>
      <c r="C32" s="691"/>
    </row>
    <row r="33" spans="2:3">
      <c r="B33" s="479"/>
      <c r="C33" s="691"/>
    </row>
    <row r="34" spans="2:3">
      <c r="B34" s="479"/>
      <c r="C34" s="691"/>
    </row>
    <row r="35" spans="2:3">
      <c r="B35" s="479"/>
      <c r="C35" s="691"/>
    </row>
    <row r="36" spans="2:3">
      <c r="B36" s="479"/>
      <c r="C36" s="691"/>
    </row>
    <row r="37" spans="2:3">
      <c r="B37" s="479"/>
      <c r="C37" s="691"/>
    </row>
    <row r="38" spans="2:3">
      <c r="B38" s="479"/>
      <c r="C38" s="691"/>
    </row>
    <row r="39" spans="2:3">
      <c r="B39" s="479"/>
      <c r="C39" s="691"/>
    </row>
    <row r="40" spans="2:3">
      <c r="B40" s="479"/>
      <c r="C40" s="691"/>
    </row>
    <row r="41" spans="2:3">
      <c r="B41" s="479"/>
      <c r="C41" s="691"/>
    </row>
    <row r="42" spans="2:3">
      <c r="B42" s="479"/>
      <c r="C42" s="691"/>
    </row>
    <row r="43" spans="2:3">
      <c r="B43" s="479"/>
      <c r="C43" s="691"/>
    </row>
    <row r="44" spans="2:3">
      <c r="B44" s="479"/>
      <c r="C44" s="691"/>
    </row>
    <row r="45" spans="2:3">
      <c r="B45" s="479"/>
      <c r="C45" s="691"/>
    </row>
    <row r="46" spans="2:3">
      <c r="B46" s="479"/>
      <c r="C46" s="691"/>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showGridLines="0" zoomScale="85" zoomScaleNormal="85" workbookViewId="0">
      <selection activeCell="C8" sqref="C8:U28"/>
    </sheetView>
  </sheetViews>
  <sheetFormatPr defaultColWidth="9.08984375" defaultRowHeight="12"/>
  <cols>
    <col min="1" max="1" width="11.90625" style="478" bestFit="1" customWidth="1"/>
    <col min="2" max="2" width="80.6328125" style="478" customWidth="1"/>
    <col min="3" max="3" width="17.6328125" style="478" bestFit="1" customWidth="1"/>
    <col min="4" max="4" width="13.54296875" style="478" bestFit="1" customWidth="1"/>
    <col min="5" max="6" width="23.90625" style="478" bestFit="1" customWidth="1"/>
    <col min="7" max="7" width="13.08984375" style="478" bestFit="1" customWidth="1"/>
    <col min="8" max="11" width="22.36328125" style="478" customWidth="1"/>
    <col min="12" max="12" width="12" style="478" bestFit="1" customWidth="1"/>
    <col min="13" max="14" width="22.36328125" style="478" customWidth="1"/>
    <col min="15" max="15" width="23.453125" style="478" bestFit="1" customWidth="1"/>
    <col min="16" max="16" width="21.90625" style="478" bestFit="1" customWidth="1"/>
    <col min="17" max="19" width="19.08984375" style="478" bestFit="1" customWidth="1"/>
    <col min="20" max="20" width="16.08984375" style="478" customWidth="1"/>
    <col min="21" max="21" width="13.90625" style="478" bestFit="1" customWidth="1"/>
    <col min="22" max="22" width="20" style="478" customWidth="1"/>
    <col min="23" max="16384" width="9.08984375" style="478"/>
  </cols>
  <sheetData>
    <row r="1" spans="1:22" s="738" customFormat="1" ht="13">
      <c r="A1" s="737" t="s">
        <v>188</v>
      </c>
      <c r="B1" s="727" t="str">
        <f>Info!C2</f>
        <v>სს თიბისი ბანკი</v>
      </c>
    </row>
    <row r="2" spans="1:22" s="738" customFormat="1">
      <c r="A2" s="737" t="s">
        <v>189</v>
      </c>
      <c r="B2" s="726">
        <f>'1. key ratios'!B2</f>
        <v>44651</v>
      </c>
      <c r="C2" s="739"/>
    </row>
    <row r="3" spans="1:22">
      <c r="A3" s="480" t="s">
        <v>755</v>
      </c>
    </row>
    <row r="5" spans="1:22" ht="15" customHeight="1">
      <c r="A5" s="834" t="s">
        <v>756</v>
      </c>
      <c r="B5" s="836"/>
      <c r="C5" s="851" t="s">
        <v>757</v>
      </c>
      <c r="D5" s="852"/>
      <c r="E5" s="852"/>
      <c r="F5" s="852"/>
      <c r="G5" s="852"/>
      <c r="H5" s="852"/>
      <c r="I5" s="852"/>
      <c r="J5" s="852"/>
      <c r="K5" s="852"/>
      <c r="L5" s="852"/>
      <c r="M5" s="852"/>
      <c r="N5" s="852"/>
      <c r="O5" s="852"/>
      <c r="P5" s="852"/>
      <c r="Q5" s="852"/>
      <c r="R5" s="852"/>
      <c r="S5" s="852"/>
      <c r="T5" s="852"/>
      <c r="U5" s="853"/>
      <c r="V5" s="519"/>
    </row>
    <row r="6" spans="1:22">
      <c r="A6" s="849"/>
      <c r="B6" s="850"/>
      <c r="C6" s="854" t="s">
        <v>68</v>
      </c>
      <c r="D6" s="856" t="s">
        <v>758</v>
      </c>
      <c r="E6" s="856"/>
      <c r="F6" s="857"/>
      <c r="G6" s="858" t="s">
        <v>759</v>
      </c>
      <c r="H6" s="859"/>
      <c r="I6" s="859"/>
      <c r="J6" s="859"/>
      <c r="K6" s="860"/>
      <c r="L6" s="520"/>
      <c r="M6" s="861" t="s">
        <v>760</v>
      </c>
      <c r="N6" s="861"/>
      <c r="O6" s="841"/>
      <c r="P6" s="841"/>
      <c r="Q6" s="841"/>
      <c r="R6" s="841"/>
      <c r="S6" s="841"/>
      <c r="T6" s="841"/>
      <c r="U6" s="841"/>
      <c r="V6" s="521"/>
    </row>
    <row r="7" spans="1:22" ht="24">
      <c r="A7" s="837"/>
      <c r="B7" s="839"/>
      <c r="C7" s="855"/>
      <c r="D7" s="522"/>
      <c r="E7" s="491" t="s">
        <v>761</v>
      </c>
      <c r="F7" s="596" t="s">
        <v>762</v>
      </c>
      <c r="G7" s="489"/>
      <c r="H7" s="596" t="s">
        <v>761</v>
      </c>
      <c r="I7" s="491" t="s">
        <v>788</v>
      </c>
      <c r="J7" s="491" t="s">
        <v>763</v>
      </c>
      <c r="K7" s="596" t="s">
        <v>764</v>
      </c>
      <c r="L7" s="523"/>
      <c r="M7" s="540" t="s">
        <v>765</v>
      </c>
      <c r="N7" s="491" t="s">
        <v>763</v>
      </c>
      <c r="O7" s="491" t="s">
        <v>766</v>
      </c>
      <c r="P7" s="491" t="s">
        <v>767</v>
      </c>
      <c r="Q7" s="491" t="s">
        <v>768</v>
      </c>
      <c r="R7" s="491" t="s">
        <v>769</v>
      </c>
      <c r="S7" s="491" t="s">
        <v>770</v>
      </c>
      <c r="T7" s="524" t="s">
        <v>771</v>
      </c>
      <c r="U7" s="491" t="s">
        <v>772</v>
      </c>
      <c r="V7" s="519"/>
    </row>
    <row r="8" spans="1:22">
      <c r="A8" s="525">
        <v>1</v>
      </c>
      <c r="B8" s="485" t="s">
        <v>773</v>
      </c>
      <c r="C8" s="690">
        <v>16871808618.849541</v>
      </c>
      <c r="D8" s="689">
        <v>15372750268.913628</v>
      </c>
      <c r="E8" s="689">
        <v>137307940.07059601</v>
      </c>
      <c r="F8" s="689">
        <v>187654.283952</v>
      </c>
      <c r="G8" s="689">
        <v>835277556.34734094</v>
      </c>
      <c r="H8" s="689">
        <v>105754134.97490001</v>
      </c>
      <c r="I8" s="689">
        <v>55744780.312472999</v>
      </c>
      <c r="J8" s="689">
        <v>21419465.885295998</v>
      </c>
      <c r="K8" s="689">
        <v>32098.07</v>
      </c>
      <c r="L8" s="689">
        <v>663780793.58857298</v>
      </c>
      <c r="M8" s="689">
        <v>90568644.341732994</v>
      </c>
      <c r="N8" s="689">
        <v>61546811.309877999</v>
      </c>
      <c r="O8" s="689">
        <v>111983349.82413</v>
      </c>
      <c r="P8" s="689">
        <v>41539083.697815001</v>
      </c>
      <c r="Q8" s="689">
        <v>27822738.123298999</v>
      </c>
      <c r="R8" s="689">
        <v>28491079.105524998</v>
      </c>
      <c r="S8" s="689">
        <v>74385.558835999997</v>
      </c>
      <c r="T8" s="689">
        <v>452.01610299999999</v>
      </c>
      <c r="U8" s="689">
        <v>71464251.083175004</v>
      </c>
      <c r="V8" s="502"/>
    </row>
    <row r="9" spans="1:22">
      <c r="A9" s="493">
        <v>1.1000000000000001</v>
      </c>
      <c r="B9" s="526" t="s">
        <v>774</v>
      </c>
      <c r="C9" s="694">
        <v>0</v>
      </c>
      <c r="D9" s="689">
        <v>0</v>
      </c>
      <c r="E9" s="689">
        <v>0</v>
      </c>
      <c r="F9" s="689">
        <v>0</v>
      </c>
      <c r="G9" s="689">
        <v>0</v>
      </c>
      <c r="H9" s="689">
        <v>0</v>
      </c>
      <c r="I9" s="689">
        <v>0</v>
      </c>
      <c r="J9" s="689">
        <v>0</v>
      </c>
      <c r="K9" s="689">
        <v>0</v>
      </c>
      <c r="L9" s="689">
        <v>0</v>
      </c>
      <c r="M9" s="689">
        <v>0</v>
      </c>
      <c r="N9" s="689">
        <v>0</v>
      </c>
      <c r="O9" s="689">
        <v>0</v>
      </c>
      <c r="P9" s="689">
        <v>0</v>
      </c>
      <c r="Q9" s="689">
        <v>0</v>
      </c>
      <c r="R9" s="689">
        <v>0</v>
      </c>
      <c r="S9" s="689">
        <v>0</v>
      </c>
      <c r="T9" s="689">
        <v>0</v>
      </c>
      <c r="U9" s="689">
        <v>0</v>
      </c>
      <c r="V9" s="502"/>
    </row>
    <row r="10" spans="1:22">
      <c r="A10" s="493">
        <v>1.2</v>
      </c>
      <c r="B10" s="526" t="s">
        <v>775</v>
      </c>
      <c r="C10" s="694">
        <v>0</v>
      </c>
      <c r="D10" s="689">
        <v>0</v>
      </c>
      <c r="E10" s="689">
        <v>0</v>
      </c>
      <c r="F10" s="689">
        <v>0</v>
      </c>
      <c r="G10" s="689">
        <v>0</v>
      </c>
      <c r="H10" s="689">
        <v>0</v>
      </c>
      <c r="I10" s="689">
        <v>0</v>
      </c>
      <c r="J10" s="689">
        <v>0</v>
      </c>
      <c r="K10" s="689">
        <v>0</v>
      </c>
      <c r="L10" s="689">
        <v>0</v>
      </c>
      <c r="M10" s="689">
        <v>0</v>
      </c>
      <c r="N10" s="689">
        <v>0</v>
      </c>
      <c r="O10" s="689">
        <v>0</v>
      </c>
      <c r="P10" s="689">
        <v>0</v>
      </c>
      <c r="Q10" s="689">
        <v>0</v>
      </c>
      <c r="R10" s="689">
        <v>0</v>
      </c>
      <c r="S10" s="689">
        <v>0</v>
      </c>
      <c r="T10" s="689">
        <v>0</v>
      </c>
      <c r="U10" s="689">
        <v>0</v>
      </c>
      <c r="V10" s="502"/>
    </row>
    <row r="11" spans="1:22">
      <c r="A11" s="493">
        <v>1.3</v>
      </c>
      <c r="B11" s="526" t="s">
        <v>776</v>
      </c>
      <c r="C11" s="694">
        <v>0</v>
      </c>
      <c r="D11" s="689">
        <v>0</v>
      </c>
      <c r="E11" s="689">
        <v>0</v>
      </c>
      <c r="F11" s="689">
        <v>0</v>
      </c>
      <c r="G11" s="689">
        <v>0</v>
      </c>
      <c r="H11" s="689">
        <v>0</v>
      </c>
      <c r="I11" s="689">
        <v>0</v>
      </c>
      <c r="J11" s="689">
        <v>0</v>
      </c>
      <c r="K11" s="689">
        <v>0</v>
      </c>
      <c r="L11" s="689">
        <v>0</v>
      </c>
      <c r="M11" s="689">
        <v>0</v>
      </c>
      <c r="N11" s="689">
        <v>0</v>
      </c>
      <c r="O11" s="689">
        <v>0</v>
      </c>
      <c r="P11" s="689">
        <v>0</v>
      </c>
      <c r="Q11" s="689">
        <v>0</v>
      </c>
      <c r="R11" s="689">
        <v>0</v>
      </c>
      <c r="S11" s="689">
        <v>0</v>
      </c>
      <c r="T11" s="689">
        <v>0</v>
      </c>
      <c r="U11" s="689">
        <v>0</v>
      </c>
      <c r="V11" s="502"/>
    </row>
    <row r="12" spans="1:22">
      <c r="A12" s="493">
        <v>1.4</v>
      </c>
      <c r="B12" s="526" t="s">
        <v>777</v>
      </c>
      <c r="C12" s="694">
        <v>188147942.61475801</v>
      </c>
      <c r="D12" s="689">
        <v>185445525.960491</v>
      </c>
      <c r="E12" s="689">
        <v>62818.58</v>
      </c>
      <c r="F12" s="689">
        <v>0</v>
      </c>
      <c r="G12" s="689">
        <v>202628.86359699999</v>
      </c>
      <c r="H12" s="689">
        <v>1999.18</v>
      </c>
      <c r="I12" s="689">
        <v>2651.95</v>
      </c>
      <c r="J12" s="689">
        <v>0</v>
      </c>
      <c r="K12" s="689">
        <v>0</v>
      </c>
      <c r="L12" s="689">
        <v>2499787.79067</v>
      </c>
      <c r="M12" s="689">
        <v>18389.406454</v>
      </c>
      <c r="N12" s="689">
        <v>0</v>
      </c>
      <c r="O12" s="689">
        <v>2156.42</v>
      </c>
      <c r="P12" s="689">
        <v>0</v>
      </c>
      <c r="Q12" s="689">
        <v>292404.18739600002</v>
      </c>
      <c r="R12" s="689">
        <v>266020.94989300001</v>
      </c>
      <c r="S12" s="689">
        <v>4186.7550000000001</v>
      </c>
      <c r="T12" s="689">
        <v>0</v>
      </c>
      <c r="U12" s="689">
        <v>100201.43582699999</v>
      </c>
      <c r="V12" s="502"/>
    </row>
    <row r="13" spans="1:22">
      <c r="A13" s="493">
        <v>1.5</v>
      </c>
      <c r="B13" s="526" t="s">
        <v>778</v>
      </c>
      <c r="C13" s="694">
        <v>10149024584.790562</v>
      </c>
      <c r="D13" s="689">
        <v>9027455974.5834236</v>
      </c>
      <c r="E13" s="689">
        <v>56702788.057035998</v>
      </c>
      <c r="F13" s="689">
        <v>0</v>
      </c>
      <c r="G13" s="689">
        <v>702889985.03596795</v>
      </c>
      <c r="H13" s="689">
        <v>79936507.254547</v>
      </c>
      <c r="I13" s="689">
        <v>31442805.404580001</v>
      </c>
      <c r="J13" s="689">
        <v>6271205.4452360002</v>
      </c>
      <c r="K13" s="689">
        <v>0</v>
      </c>
      <c r="L13" s="689">
        <v>418678625.17116898</v>
      </c>
      <c r="M13" s="689">
        <v>39453270.570045002</v>
      </c>
      <c r="N13" s="689">
        <v>23846304.764070999</v>
      </c>
      <c r="O13" s="689">
        <v>72952809.566323996</v>
      </c>
      <c r="P13" s="689">
        <v>33833384.715292998</v>
      </c>
      <c r="Q13" s="689">
        <v>17380170.751540001</v>
      </c>
      <c r="R13" s="689">
        <v>25882853.207603</v>
      </c>
      <c r="S13" s="689">
        <v>54250.172535999998</v>
      </c>
      <c r="T13" s="689">
        <v>0</v>
      </c>
      <c r="U13" s="689">
        <v>20815738.280402001</v>
      </c>
      <c r="V13" s="502"/>
    </row>
    <row r="14" spans="1:22">
      <c r="A14" s="493">
        <v>1.6</v>
      </c>
      <c r="B14" s="526" t="s">
        <v>779</v>
      </c>
      <c r="C14" s="694">
        <v>6534636091.4442225</v>
      </c>
      <c r="D14" s="689">
        <v>6159848768.3697119</v>
      </c>
      <c r="E14" s="689">
        <v>80542333.433559999</v>
      </c>
      <c r="F14" s="689">
        <v>187654.283952</v>
      </c>
      <c r="G14" s="689">
        <v>132184942.447776</v>
      </c>
      <c r="H14" s="689">
        <v>25815628.540353</v>
      </c>
      <c r="I14" s="689">
        <v>24299322.957892999</v>
      </c>
      <c r="J14" s="689">
        <v>15148260.440060001</v>
      </c>
      <c r="K14" s="689">
        <v>32098.07</v>
      </c>
      <c r="L14" s="689">
        <v>242602380.62673399</v>
      </c>
      <c r="M14" s="689">
        <v>51096984.365234002</v>
      </c>
      <c r="N14" s="689">
        <v>37700506.545806997</v>
      </c>
      <c r="O14" s="689">
        <v>39028383.837806001</v>
      </c>
      <c r="P14" s="689">
        <v>7705698.9825219996</v>
      </c>
      <c r="Q14" s="689">
        <v>10150163.184363</v>
      </c>
      <c r="R14" s="689">
        <v>2342204.9480289998</v>
      </c>
      <c r="S14" s="689">
        <v>15948.631299999999</v>
      </c>
      <c r="T14" s="689">
        <v>452.01610299999999</v>
      </c>
      <c r="U14" s="689">
        <v>50548311.366945997</v>
      </c>
      <c r="V14" s="502"/>
    </row>
    <row r="15" spans="1:22">
      <c r="A15" s="525">
        <v>2</v>
      </c>
      <c r="B15" s="503" t="s">
        <v>780</v>
      </c>
      <c r="C15" s="690">
        <v>1906660123.2196536</v>
      </c>
      <c r="D15" s="689">
        <v>1906660123.2196536</v>
      </c>
      <c r="E15" s="689">
        <v>0</v>
      </c>
      <c r="F15" s="689">
        <v>0</v>
      </c>
      <c r="G15" s="689">
        <v>0</v>
      </c>
      <c r="H15" s="689">
        <v>0</v>
      </c>
      <c r="I15" s="689">
        <v>0</v>
      </c>
      <c r="J15" s="689">
        <v>0</v>
      </c>
      <c r="K15" s="689">
        <v>0</v>
      </c>
      <c r="L15" s="689">
        <v>0</v>
      </c>
      <c r="M15" s="689">
        <v>0</v>
      </c>
      <c r="N15" s="689">
        <v>0</v>
      </c>
      <c r="O15" s="689">
        <v>0</v>
      </c>
      <c r="P15" s="689">
        <v>0</v>
      </c>
      <c r="Q15" s="689">
        <v>0</v>
      </c>
      <c r="R15" s="689">
        <v>0</v>
      </c>
      <c r="S15" s="689">
        <v>0</v>
      </c>
      <c r="T15" s="689">
        <v>0</v>
      </c>
      <c r="U15" s="689">
        <v>0</v>
      </c>
      <c r="V15" s="502"/>
    </row>
    <row r="16" spans="1:22">
      <c r="A16" s="493">
        <v>2.1</v>
      </c>
      <c r="B16" s="526" t="s">
        <v>774</v>
      </c>
      <c r="C16" s="694">
        <v>0</v>
      </c>
      <c r="D16" s="689">
        <v>0</v>
      </c>
      <c r="E16" s="689">
        <v>0</v>
      </c>
      <c r="F16" s="689">
        <v>0</v>
      </c>
      <c r="G16" s="689">
        <v>0</v>
      </c>
      <c r="H16" s="689">
        <v>0</v>
      </c>
      <c r="I16" s="689">
        <v>0</v>
      </c>
      <c r="J16" s="689">
        <v>0</v>
      </c>
      <c r="K16" s="689">
        <v>0</v>
      </c>
      <c r="L16" s="689">
        <v>0</v>
      </c>
      <c r="M16" s="689">
        <v>0</v>
      </c>
      <c r="N16" s="689">
        <v>0</v>
      </c>
      <c r="O16" s="689">
        <v>0</v>
      </c>
      <c r="P16" s="689">
        <v>0</v>
      </c>
      <c r="Q16" s="689">
        <v>0</v>
      </c>
      <c r="R16" s="689">
        <v>0</v>
      </c>
      <c r="S16" s="689">
        <v>0</v>
      </c>
      <c r="T16" s="689">
        <v>0</v>
      </c>
      <c r="U16" s="689">
        <v>0</v>
      </c>
      <c r="V16" s="502"/>
    </row>
    <row r="17" spans="1:22">
      <c r="A17" s="493">
        <v>2.2000000000000002</v>
      </c>
      <c r="B17" s="526" t="s">
        <v>775</v>
      </c>
      <c r="C17" s="694">
        <v>1236937435.7980499</v>
      </c>
      <c r="D17" s="689">
        <v>1236937435.7980499</v>
      </c>
      <c r="E17" s="689">
        <v>0</v>
      </c>
      <c r="F17" s="689">
        <v>0</v>
      </c>
      <c r="G17" s="689">
        <v>0</v>
      </c>
      <c r="H17" s="689">
        <v>0</v>
      </c>
      <c r="I17" s="689">
        <v>0</v>
      </c>
      <c r="J17" s="689">
        <v>0</v>
      </c>
      <c r="K17" s="689">
        <v>0</v>
      </c>
      <c r="L17" s="689">
        <v>0</v>
      </c>
      <c r="M17" s="689">
        <v>0</v>
      </c>
      <c r="N17" s="689">
        <v>0</v>
      </c>
      <c r="O17" s="689">
        <v>0</v>
      </c>
      <c r="P17" s="689">
        <v>0</v>
      </c>
      <c r="Q17" s="689">
        <v>0</v>
      </c>
      <c r="R17" s="689">
        <v>0</v>
      </c>
      <c r="S17" s="689">
        <v>0</v>
      </c>
      <c r="T17" s="689">
        <v>0</v>
      </c>
      <c r="U17" s="689">
        <v>0</v>
      </c>
      <c r="V17" s="502"/>
    </row>
    <row r="18" spans="1:22">
      <c r="A18" s="493">
        <v>2.2999999999999998</v>
      </c>
      <c r="B18" s="526" t="s">
        <v>776</v>
      </c>
      <c r="C18" s="694">
        <v>451478395.55000001</v>
      </c>
      <c r="D18" s="689">
        <v>451478395.55000001</v>
      </c>
      <c r="E18" s="689">
        <v>0</v>
      </c>
      <c r="F18" s="689">
        <v>0</v>
      </c>
      <c r="G18" s="689">
        <v>0</v>
      </c>
      <c r="H18" s="689">
        <v>0</v>
      </c>
      <c r="I18" s="689">
        <v>0</v>
      </c>
      <c r="J18" s="689">
        <v>0</v>
      </c>
      <c r="K18" s="689">
        <v>0</v>
      </c>
      <c r="L18" s="689">
        <v>0</v>
      </c>
      <c r="M18" s="689">
        <v>0</v>
      </c>
      <c r="N18" s="689">
        <v>0</v>
      </c>
      <c r="O18" s="689">
        <v>0</v>
      </c>
      <c r="P18" s="689">
        <v>0</v>
      </c>
      <c r="Q18" s="689">
        <v>0</v>
      </c>
      <c r="R18" s="689">
        <v>0</v>
      </c>
      <c r="S18" s="689">
        <v>0</v>
      </c>
      <c r="T18" s="689">
        <v>0</v>
      </c>
      <c r="U18" s="689">
        <v>0</v>
      </c>
      <c r="V18" s="502"/>
    </row>
    <row r="19" spans="1:22">
      <c r="A19" s="493">
        <v>2.4</v>
      </c>
      <c r="B19" s="526" t="s">
        <v>777</v>
      </c>
      <c r="C19" s="694">
        <v>22478556.02995</v>
      </c>
      <c r="D19" s="689">
        <v>22478556.02995</v>
      </c>
      <c r="E19" s="689">
        <v>0</v>
      </c>
      <c r="F19" s="689">
        <v>0</v>
      </c>
      <c r="G19" s="689">
        <v>0</v>
      </c>
      <c r="H19" s="689">
        <v>0</v>
      </c>
      <c r="I19" s="689">
        <v>0</v>
      </c>
      <c r="J19" s="689">
        <v>0</v>
      </c>
      <c r="K19" s="689">
        <v>0</v>
      </c>
      <c r="L19" s="689">
        <v>0</v>
      </c>
      <c r="M19" s="689">
        <v>0</v>
      </c>
      <c r="N19" s="689">
        <v>0</v>
      </c>
      <c r="O19" s="689">
        <v>0</v>
      </c>
      <c r="P19" s="689">
        <v>0</v>
      </c>
      <c r="Q19" s="689">
        <v>0</v>
      </c>
      <c r="R19" s="689">
        <v>0</v>
      </c>
      <c r="S19" s="689">
        <v>0</v>
      </c>
      <c r="T19" s="689">
        <v>0</v>
      </c>
      <c r="U19" s="689">
        <v>0</v>
      </c>
      <c r="V19" s="502"/>
    </row>
    <row r="20" spans="1:22">
      <c r="A20" s="493">
        <v>2.5</v>
      </c>
      <c r="B20" s="526" t="s">
        <v>778</v>
      </c>
      <c r="C20" s="694">
        <v>195765735.84165379</v>
      </c>
      <c r="D20" s="689">
        <v>195765735.84165379</v>
      </c>
      <c r="E20" s="689">
        <v>0</v>
      </c>
      <c r="F20" s="689">
        <v>0</v>
      </c>
      <c r="G20" s="689">
        <v>0</v>
      </c>
      <c r="H20" s="689">
        <v>0</v>
      </c>
      <c r="I20" s="689">
        <v>0</v>
      </c>
      <c r="J20" s="689">
        <v>0</v>
      </c>
      <c r="K20" s="689">
        <v>0</v>
      </c>
      <c r="L20" s="689">
        <v>0</v>
      </c>
      <c r="M20" s="689">
        <v>0</v>
      </c>
      <c r="N20" s="689">
        <v>0</v>
      </c>
      <c r="O20" s="689">
        <v>0</v>
      </c>
      <c r="P20" s="689">
        <v>0</v>
      </c>
      <c r="Q20" s="689">
        <v>0</v>
      </c>
      <c r="R20" s="689">
        <v>0</v>
      </c>
      <c r="S20" s="689">
        <v>0</v>
      </c>
      <c r="T20" s="689">
        <v>0</v>
      </c>
      <c r="U20" s="689">
        <v>0</v>
      </c>
      <c r="V20" s="502"/>
    </row>
    <row r="21" spans="1:22">
      <c r="A21" s="493">
        <v>2.6</v>
      </c>
      <c r="B21" s="526" t="s">
        <v>779</v>
      </c>
      <c r="C21" s="694">
        <v>0</v>
      </c>
      <c r="D21" s="689">
        <v>0</v>
      </c>
      <c r="E21" s="689">
        <v>0</v>
      </c>
      <c r="F21" s="689">
        <v>0</v>
      </c>
      <c r="G21" s="689">
        <v>0</v>
      </c>
      <c r="H21" s="689">
        <v>0</v>
      </c>
      <c r="I21" s="689">
        <v>0</v>
      </c>
      <c r="J21" s="689">
        <v>0</v>
      </c>
      <c r="K21" s="689">
        <v>0</v>
      </c>
      <c r="L21" s="689">
        <v>0</v>
      </c>
      <c r="M21" s="689">
        <v>0</v>
      </c>
      <c r="N21" s="689">
        <v>0</v>
      </c>
      <c r="O21" s="689">
        <v>0</v>
      </c>
      <c r="P21" s="689">
        <v>0</v>
      </c>
      <c r="Q21" s="689">
        <v>0</v>
      </c>
      <c r="R21" s="689">
        <v>0</v>
      </c>
      <c r="S21" s="689">
        <v>0</v>
      </c>
      <c r="T21" s="689">
        <v>0</v>
      </c>
      <c r="U21" s="689">
        <v>0</v>
      </c>
      <c r="V21" s="502"/>
    </row>
    <row r="22" spans="1:22">
      <c r="A22" s="525">
        <v>3</v>
      </c>
      <c r="B22" s="485" t="s">
        <v>781</v>
      </c>
      <c r="C22" s="690">
        <v>3742370528.4110179</v>
      </c>
      <c r="D22" s="689">
        <v>2081286928.590378</v>
      </c>
      <c r="E22" s="695">
        <v>0</v>
      </c>
      <c r="F22" s="695">
        <v>0</v>
      </c>
      <c r="G22" s="689">
        <v>52228147.124536999</v>
      </c>
      <c r="H22" s="695">
        <v>0</v>
      </c>
      <c r="I22" s="695">
        <v>0</v>
      </c>
      <c r="J22" s="695">
        <v>0</v>
      </c>
      <c r="K22" s="695">
        <v>0</v>
      </c>
      <c r="L22" s="689">
        <v>5689807.4732729997</v>
      </c>
      <c r="M22" s="695">
        <v>0</v>
      </c>
      <c r="N22" s="695">
        <v>0</v>
      </c>
      <c r="O22" s="695">
        <v>0</v>
      </c>
      <c r="P22" s="695">
        <v>0</v>
      </c>
      <c r="Q22" s="695">
        <v>0</v>
      </c>
      <c r="R22" s="695">
        <v>0</v>
      </c>
      <c r="S22" s="695">
        <v>0</v>
      </c>
      <c r="T22" s="695">
        <v>0</v>
      </c>
      <c r="U22" s="689">
        <v>0.01</v>
      </c>
      <c r="V22" s="502"/>
    </row>
    <row r="23" spans="1:22">
      <c r="A23" s="493">
        <v>3.1</v>
      </c>
      <c r="B23" s="526" t="s">
        <v>774</v>
      </c>
      <c r="C23" s="694">
        <v>0</v>
      </c>
      <c r="D23" s="689">
        <v>0</v>
      </c>
      <c r="E23" s="695">
        <v>0</v>
      </c>
      <c r="F23" s="695">
        <v>0</v>
      </c>
      <c r="G23" s="689">
        <v>0</v>
      </c>
      <c r="H23" s="695">
        <v>0</v>
      </c>
      <c r="I23" s="695">
        <v>0</v>
      </c>
      <c r="J23" s="695">
        <v>0</v>
      </c>
      <c r="K23" s="695">
        <v>0</v>
      </c>
      <c r="L23" s="689">
        <v>0</v>
      </c>
      <c r="M23" s="695">
        <v>0</v>
      </c>
      <c r="N23" s="695">
        <v>0</v>
      </c>
      <c r="O23" s="695">
        <v>0</v>
      </c>
      <c r="P23" s="695">
        <v>0</v>
      </c>
      <c r="Q23" s="695">
        <v>0</v>
      </c>
      <c r="R23" s="695">
        <v>0</v>
      </c>
      <c r="S23" s="695">
        <v>0</v>
      </c>
      <c r="T23" s="695">
        <v>0</v>
      </c>
      <c r="U23" s="689">
        <v>0</v>
      </c>
      <c r="V23" s="502"/>
    </row>
    <row r="24" spans="1:22">
      <c r="A24" s="493">
        <v>3.2</v>
      </c>
      <c r="B24" s="526" t="s">
        <v>775</v>
      </c>
      <c r="C24" s="694">
        <v>0</v>
      </c>
      <c r="D24" s="689">
        <v>0</v>
      </c>
      <c r="E24" s="695">
        <v>0</v>
      </c>
      <c r="F24" s="695">
        <v>0</v>
      </c>
      <c r="G24" s="689">
        <v>0</v>
      </c>
      <c r="H24" s="695">
        <v>0</v>
      </c>
      <c r="I24" s="695">
        <v>0</v>
      </c>
      <c r="J24" s="695">
        <v>0</v>
      </c>
      <c r="K24" s="695">
        <v>0</v>
      </c>
      <c r="L24" s="689">
        <v>0</v>
      </c>
      <c r="M24" s="695">
        <v>0</v>
      </c>
      <c r="N24" s="695">
        <v>0</v>
      </c>
      <c r="O24" s="695">
        <v>0</v>
      </c>
      <c r="P24" s="695">
        <v>0</v>
      </c>
      <c r="Q24" s="695">
        <v>0</v>
      </c>
      <c r="R24" s="695">
        <v>0</v>
      </c>
      <c r="S24" s="695">
        <v>0</v>
      </c>
      <c r="T24" s="695">
        <v>0</v>
      </c>
      <c r="U24" s="689">
        <v>0</v>
      </c>
      <c r="V24" s="502"/>
    </row>
    <row r="25" spans="1:22">
      <c r="A25" s="493">
        <v>3.3</v>
      </c>
      <c r="B25" s="526" t="s">
        <v>776</v>
      </c>
      <c r="C25" s="694">
        <v>0</v>
      </c>
      <c r="D25" s="689">
        <v>0</v>
      </c>
      <c r="E25" s="695">
        <v>0</v>
      </c>
      <c r="F25" s="695">
        <v>0</v>
      </c>
      <c r="G25" s="689">
        <v>0</v>
      </c>
      <c r="H25" s="695">
        <v>0</v>
      </c>
      <c r="I25" s="695">
        <v>0</v>
      </c>
      <c r="J25" s="695">
        <v>0</v>
      </c>
      <c r="K25" s="695">
        <v>0</v>
      </c>
      <c r="L25" s="689">
        <v>0</v>
      </c>
      <c r="M25" s="695">
        <v>0</v>
      </c>
      <c r="N25" s="695">
        <v>0</v>
      </c>
      <c r="O25" s="695">
        <v>0</v>
      </c>
      <c r="P25" s="695">
        <v>0</v>
      </c>
      <c r="Q25" s="695">
        <v>0</v>
      </c>
      <c r="R25" s="695">
        <v>0</v>
      </c>
      <c r="S25" s="695">
        <v>0</v>
      </c>
      <c r="T25" s="695">
        <v>0</v>
      </c>
      <c r="U25" s="689">
        <v>0</v>
      </c>
      <c r="V25" s="502"/>
    </row>
    <row r="26" spans="1:22">
      <c r="A26" s="493">
        <v>3.4</v>
      </c>
      <c r="B26" s="526" t="s">
        <v>777</v>
      </c>
      <c r="C26" s="694">
        <v>349826268.73082</v>
      </c>
      <c r="D26" s="689">
        <v>336320895.85951602</v>
      </c>
      <c r="E26" s="695">
        <v>0</v>
      </c>
      <c r="F26" s="695">
        <v>0</v>
      </c>
      <c r="G26" s="689">
        <v>0</v>
      </c>
      <c r="H26" s="695">
        <v>0</v>
      </c>
      <c r="I26" s="695">
        <v>0</v>
      </c>
      <c r="J26" s="695">
        <v>0</v>
      </c>
      <c r="K26" s="695">
        <v>0</v>
      </c>
      <c r="L26" s="689">
        <v>0</v>
      </c>
      <c r="M26" s="695">
        <v>0</v>
      </c>
      <c r="N26" s="695">
        <v>0</v>
      </c>
      <c r="O26" s="695">
        <v>0</v>
      </c>
      <c r="P26" s="695">
        <v>0</v>
      </c>
      <c r="Q26" s="695">
        <v>0</v>
      </c>
      <c r="R26" s="695">
        <v>0</v>
      </c>
      <c r="S26" s="695">
        <v>0</v>
      </c>
      <c r="T26" s="695">
        <v>0</v>
      </c>
      <c r="U26" s="689">
        <v>0</v>
      </c>
      <c r="V26" s="502"/>
    </row>
    <row r="27" spans="1:22">
      <c r="A27" s="493">
        <v>3.5</v>
      </c>
      <c r="B27" s="526" t="s">
        <v>778</v>
      </c>
      <c r="C27" s="694">
        <v>3176424906.9943581</v>
      </c>
      <c r="D27" s="689">
        <v>1744112092.515862</v>
      </c>
      <c r="E27" s="695">
        <v>0</v>
      </c>
      <c r="F27" s="695">
        <v>0</v>
      </c>
      <c r="G27" s="689">
        <v>52228147.124536999</v>
      </c>
      <c r="H27" s="695">
        <v>0</v>
      </c>
      <c r="I27" s="695">
        <v>0</v>
      </c>
      <c r="J27" s="695">
        <v>0</v>
      </c>
      <c r="K27" s="695">
        <v>0</v>
      </c>
      <c r="L27" s="689">
        <v>5689807.4732729997</v>
      </c>
      <c r="M27" s="695">
        <v>0</v>
      </c>
      <c r="N27" s="695">
        <v>0</v>
      </c>
      <c r="O27" s="695">
        <v>0</v>
      </c>
      <c r="P27" s="695">
        <v>0</v>
      </c>
      <c r="Q27" s="695">
        <v>0</v>
      </c>
      <c r="R27" s="695">
        <v>0</v>
      </c>
      <c r="S27" s="695">
        <v>0</v>
      </c>
      <c r="T27" s="695">
        <v>0</v>
      </c>
      <c r="U27" s="689">
        <v>0.01</v>
      </c>
      <c r="V27" s="502"/>
    </row>
    <row r="28" spans="1:22">
      <c r="A28" s="493">
        <v>3.6</v>
      </c>
      <c r="B28" s="526" t="s">
        <v>779</v>
      </c>
      <c r="C28" s="694">
        <v>216119352.68584001</v>
      </c>
      <c r="D28" s="689">
        <v>853940.21499999997</v>
      </c>
      <c r="E28" s="695">
        <v>0</v>
      </c>
      <c r="F28" s="695">
        <v>0</v>
      </c>
      <c r="G28" s="689">
        <v>0</v>
      </c>
      <c r="H28" s="695">
        <v>0</v>
      </c>
      <c r="I28" s="695">
        <v>0</v>
      </c>
      <c r="J28" s="695">
        <v>0</v>
      </c>
      <c r="K28" s="695">
        <v>0</v>
      </c>
      <c r="L28" s="689">
        <v>0</v>
      </c>
      <c r="M28" s="695">
        <v>0</v>
      </c>
      <c r="N28" s="695">
        <v>0</v>
      </c>
      <c r="O28" s="695">
        <v>0</v>
      </c>
      <c r="P28" s="695">
        <v>0</v>
      </c>
      <c r="Q28" s="695">
        <v>0</v>
      </c>
      <c r="R28" s="695">
        <v>0</v>
      </c>
      <c r="S28" s="695">
        <v>0</v>
      </c>
      <c r="T28" s="695">
        <v>0</v>
      </c>
      <c r="U28" s="689">
        <v>0</v>
      </c>
      <c r="V28" s="502"/>
    </row>
    <row r="32" spans="1:22">
      <c r="C32" s="691"/>
      <c r="D32" s="691"/>
      <c r="E32" s="691"/>
      <c r="F32" s="691"/>
      <c r="G32" s="691"/>
      <c r="H32" s="691"/>
      <c r="I32" s="691"/>
      <c r="J32" s="691"/>
      <c r="K32" s="691"/>
      <c r="L32" s="691"/>
      <c r="M32" s="691"/>
      <c r="N32" s="691"/>
      <c r="O32" s="691"/>
      <c r="P32" s="691"/>
      <c r="Q32" s="691"/>
      <c r="R32" s="691"/>
      <c r="S32" s="691"/>
      <c r="T32" s="691"/>
      <c r="U32" s="691"/>
    </row>
    <row r="33" spans="3:21">
      <c r="C33" s="691"/>
      <c r="D33" s="691"/>
      <c r="E33" s="691"/>
      <c r="F33" s="691"/>
      <c r="G33" s="691"/>
      <c r="H33" s="691"/>
      <c r="I33" s="691"/>
      <c r="J33" s="691"/>
      <c r="K33" s="691"/>
      <c r="L33" s="691"/>
      <c r="M33" s="691"/>
      <c r="N33" s="691"/>
      <c r="O33" s="691"/>
      <c r="P33" s="691"/>
      <c r="Q33" s="691"/>
      <c r="R33" s="691"/>
      <c r="S33" s="691"/>
      <c r="T33" s="691"/>
      <c r="U33" s="691"/>
    </row>
    <row r="34" spans="3:21">
      <c r="C34" s="691"/>
      <c r="D34" s="691"/>
      <c r="E34" s="691"/>
      <c r="F34" s="691"/>
      <c r="G34" s="691"/>
      <c r="H34" s="691"/>
      <c r="I34" s="691"/>
      <c r="J34" s="691"/>
      <c r="K34" s="691"/>
      <c r="L34" s="691"/>
      <c r="M34" s="691"/>
      <c r="N34" s="691"/>
      <c r="O34" s="691"/>
      <c r="P34" s="691"/>
      <c r="Q34" s="691"/>
      <c r="R34" s="691"/>
      <c r="S34" s="691"/>
      <c r="T34" s="691"/>
      <c r="U34" s="691"/>
    </row>
    <row r="35" spans="3:21">
      <c r="C35" s="691"/>
      <c r="D35" s="691"/>
      <c r="E35" s="691"/>
      <c r="F35" s="691"/>
      <c r="G35" s="691"/>
      <c r="H35" s="691"/>
      <c r="I35" s="691"/>
      <c r="J35" s="691"/>
      <c r="K35" s="691"/>
      <c r="L35" s="691"/>
      <c r="M35" s="691"/>
      <c r="N35" s="691"/>
      <c r="O35" s="691"/>
      <c r="P35" s="691"/>
      <c r="Q35" s="691"/>
      <c r="R35" s="691"/>
      <c r="S35" s="691"/>
      <c r="T35" s="691"/>
      <c r="U35" s="691"/>
    </row>
    <row r="36" spans="3:21">
      <c r="C36" s="691"/>
      <c r="D36" s="691"/>
      <c r="E36" s="691"/>
      <c r="F36" s="691"/>
      <c r="G36" s="691"/>
      <c r="H36" s="691"/>
      <c r="I36" s="691"/>
      <c r="J36" s="691"/>
      <c r="K36" s="691"/>
      <c r="L36" s="691"/>
      <c r="M36" s="691"/>
      <c r="N36" s="691"/>
      <c r="O36" s="691"/>
      <c r="P36" s="691"/>
      <c r="Q36" s="691"/>
      <c r="R36" s="691"/>
      <c r="S36" s="691"/>
      <c r="T36" s="691"/>
      <c r="U36" s="691"/>
    </row>
    <row r="37" spans="3:21">
      <c r="C37" s="691"/>
      <c r="D37" s="691"/>
      <c r="E37" s="691"/>
      <c r="F37" s="691"/>
      <c r="G37" s="691"/>
      <c r="H37" s="691"/>
      <c r="I37" s="691"/>
      <c r="J37" s="691"/>
      <c r="K37" s="691"/>
      <c r="L37" s="691"/>
      <c r="M37" s="691"/>
      <c r="N37" s="691"/>
      <c r="O37" s="691"/>
      <c r="P37" s="691"/>
      <c r="Q37" s="691"/>
      <c r="R37" s="691"/>
      <c r="S37" s="691"/>
      <c r="T37" s="691"/>
      <c r="U37" s="691"/>
    </row>
    <row r="38" spans="3:21">
      <c r="C38" s="691"/>
      <c r="D38" s="691"/>
      <c r="E38" s="691"/>
      <c r="F38" s="691"/>
      <c r="G38" s="691"/>
      <c r="H38" s="691"/>
      <c r="I38" s="691"/>
      <c r="J38" s="691"/>
      <c r="K38" s="691"/>
      <c r="L38" s="691"/>
      <c r="M38" s="691"/>
      <c r="N38" s="691"/>
      <c r="O38" s="691"/>
      <c r="P38" s="691"/>
      <c r="Q38" s="691"/>
      <c r="R38" s="691"/>
      <c r="S38" s="691"/>
      <c r="T38" s="691"/>
      <c r="U38" s="691"/>
    </row>
    <row r="39" spans="3:21">
      <c r="C39" s="691"/>
      <c r="D39" s="691"/>
      <c r="E39" s="691"/>
      <c r="F39" s="691"/>
      <c r="G39" s="691"/>
      <c r="H39" s="691"/>
      <c r="I39" s="691"/>
      <c r="J39" s="691"/>
      <c r="K39" s="691"/>
      <c r="L39" s="691"/>
      <c r="M39" s="691"/>
      <c r="N39" s="691"/>
      <c r="O39" s="691"/>
      <c r="P39" s="691"/>
      <c r="Q39" s="691"/>
      <c r="R39" s="691"/>
      <c r="S39" s="691"/>
      <c r="T39" s="691"/>
      <c r="U39" s="691"/>
    </row>
    <row r="40" spans="3:21">
      <c r="C40" s="691"/>
      <c r="D40" s="691"/>
      <c r="E40" s="691"/>
      <c r="F40" s="691"/>
      <c r="G40" s="691"/>
      <c r="H40" s="691"/>
      <c r="I40" s="691"/>
      <c r="J40" s="691"/>
      <c r="K40" s="691"/>
      <c r="L40" s="691"/>
      <c r="M40" s="691"/>
      <c r="N40" s="691"/>
      <c r="O40" s="691"/>
      <c r="P40" s="691"/>
      <c r="Q40" s="691"/>
      <c r="R40" s="691"/>
      <c r="S40" s="691"/>
      <c r="T40" s="691"/>
      <c r="U40" s="691"/>
    </row>
    <row r="41" spans="3:21">
      <c r="C41" s="691"/>
      <c r="D41" s="691"/>
      <c r="E41" s="691"/>
      <c r="F41" s="691"/>
      <c r="G41" s="691"/>
      <c r="H41" s="691"/>
      <c r="I41" s="691"/>
      <c r="J41" s="691"/>
      <c r="K41" s="691"/>
      <c r="L41" s="691"/>
      <c r="M41" s="691"/>
      <c r="N41" s="691"/>
      <c r="O41" s="691"/>
      <c r="P41" s="691"/>
      <c r="Q41" s="691"/>
      <c r="R41" s="691"/>
      <c r="S41" s="691"/>
      <c r="T41" s="691"/>
      <c r="U41" s="691"/>
    </row>
    <row r="42" spans="3:21">
      <c r="C42" s="691"/>
      <c r="D42" s="691"/>
      <c r="E42" s="691"/>
      <c r="F42" s="691"/>
      <c r="G42" s="691"/>
      <c r="H42" s="691"/>
      <c r="I42" s="691"/>
      <c r="J42" s="691"/>
      <c r="K42" s="691"/>
      <c r="L42" s="691"/>
      <c r="M42" s="691"/>
      <c r="N42" s="691"/>
      <c r="O42" s="691"/>
      <c r="P42" s="691"/>
      <c r="Q42" s="691"/>
      <c r="R42" s="691"/>
      <c r="S42" s="691"/>
      <c r="T42" s="691"/>
      <c r="U42" s="691"/>
    </row>
    <row r="43" spans="3:21">
      <c r="C43" s="691"/>
      <c r="D43" s="691"/>
      <c r="E43" s="691"/>
      <c r="F43" s="691"/>
      <c r="G43" s="691"/>
      <c r="H43" s="691"/>
      <c r="I43" s="691"/>
      <c r="J43" s="691"/>
      <c r="K43" s="691"/>
      <c r="L43" s="691"/>
      <c r="M43" s="691"/>
      <c r="N43" s="691"/>
      <c r="O43" s="691"/>
      <c r="P43" s="691"/>
      <c r="Q43" s="691"/>
      <c r="R43" s="691"/>
      <c r="S43" s="691"/>
      <c r="T43" s="691"/>
      <c r="U43" s="691"/>
    </row>
    <row r="44" spans="3:21">
      <c r="C44" s="691"/>
      <c r="D44" s="691"/>
      <c r="E44" s="691"/>
      <c r="F44" s="691"/>
      <c r="G44" s="691"/>
      <c r="H44" s="691"/>
      <c r="I44" s="691"/>
      <c r="J44" s="691"/>
      <c r="K44" s="691"/>
      <c r="L44" s="691"/>
      <c r="M44" s="691"/>
      <c r="N44" s="691"/>
      <c r="O44" s="691"/>
      <c r="P44" s="691"/>
      <c r="Q44" s="691"/>
      <c r="R44" s="691"/>
      <c r="S44" s="691"/>
      <c r="T44" s="691"/>
      <c r="U44" s="691"/>
    </row>
    <row r="45" spans="3:21">
      <c r="C45" s="691"/>
      <c r="D45" s="691"/>
      <c r="E45" s="691"/>
      <c r="F45" s="691"/>
      <c r="G45" s="691"/>
      <c r="H45" s="691"/>
      <c r="I45" s="691"/>
      <c r="J45" s="691"/>
      <c r="K45" s="691"/>
      <c r="L45" s="691"/>
      <c r="M45" s="691"/>
      <c r="N45" s="691"/>
      <c r="O45" s="691"/>
      <c r="P45" s="691"/>
      <c r="Q45" s="691"/>
      <c r="R45" s="691"/>
      <c r="S45" s="691"/>
      <c r="T45" s="691"/>
      <c r="U45" s="691"/>
    </row>
    <row r="46" spans="3:21">
      <c r="C46" s="691"/>
      <c r="D46" s="691"/>
      <c r="E46" s="691"/>
      <c r="F46" s="691"/>
      <c r="G46" s="691"/>
      <c r="H46" s="691"/>
      <c r="I46" s="691"/>
      <c r="J46" s="691"/>
      <c r="K46" s="691"/>
      <c r="L46" s="691"/>
      <c r="M46" s="691"/>
      <c r="N46" s="691"/>
      <c r="O46" s="691"/>
      <c r="P46" s="691"/>
      <c r="Q46" s="691"/>
      <c r="R46" s="691"/>
      <c r="S46" s="691"/>
      <c r="T46" s="691"/>
      <c r="U46" s="691"/>
    </row>
    <row r="47" spans="3:21">
      <c r="C47" s="691"/>
      <c r="D47" s="691"/>
      <c r="E47" s="691"/>
      <c r="F47" s="691"/>
      <c r="G47" s="691"/>
      <c r="H47" s="691"/>
      <c r="I47" s="691"/>
      <c r="J47" s="691"/>
      <c r="K47" s="691"/>
      <c r="L47" s="691"/>
      <c r="M47" s="691"/>
      <c r="N47" s="691"/>
      <c r="O47" s="691"/>
      <c r="P47" s="691"/>
      <c r="Q47" s="691"/>
      <c r="R47" s="691"/>
      <c r="S47" s="691"/>
      <c r="T47" s="691"/>
      <c r="U47" s="691"/>
    </row>
    <row r="48" spans="3:21">
      <c r="C48" s="691"/>
      <c r="D48" s="691"/>
      <c r="E48" s="691"/>
      <c r="F48" s="691"/>
      <c r="G48" s="691"/>
      <c r="H48" s="691"/>
      <c r="I48" s="691"/>
      <c r="J48" s="691"/>
      <c r="K48" s="691"/>
      <c r="L48" s="691"/>
      <c r="M48" s="691"/>
      <c r="N48" s="691"/>
      <c r="O48" s="691"/>
      <c r="P48" s="691"/>
      <c r="Q48" s="691"/>
      <c r="R48" s="691"/>
      <c r="S48" s="691"/>
      <c r="T48" s="691"/>
      <c r="U48" s="691"/>
    </row>
    <row r="49" spans="3:21">
      <c r="C49" s="691"/>
      <c r="D49" s="691"/>
      <c r="E49" s="691"/>
      <c r="F49" s="691"/>
      <c r="G49" s="691"/>
      <c r="H49" s="691"/>
      <c r="I49" s="691"/>
      <c r="J49" s="691"/>
      <c r="K49" s="691"/>
      <c r="L49" s="691"/>
      <c r="M49" s="691"/>
      <c r="N49" s="691"/>
      <c r="O49" s="691"/>
      <c r="P49" s="691"/>
      <c r="Q49" s="691"/>
      <c r="R49" s="691"/>
      <c r="S49" s="691"/>
      <c r="T49" s="691"/>
      <c r="U49" s="691"/>
    </row>
    <row r="50" spans="3:21">
      <c r="C50" s="691"/>
      <c r="D50" s="691"/>
      <c r="E50" s="691"/>
      <c r="F50" s="691"/>
      <c r="G50" s="691"/>
      <c r="H50" s="691"/>
      <c r="I50" s="691"/>
      <c r="J50" s="691"/>
      <c r="K50" s="691"/>
      <c r="L50" s="691"/>
      <c r="M50" s="691"/>
      <c r="N50" s="691"/>
      <c r="O50" s="691"/>
      <c r="P50" s="691"/>
      <c r="Q50" s="691"/>
      <c r="R50" s="691"/>
      <c r="S50" s="691"/>
      <c r="T50" s="691"/>
      <c r="U50" s="691"/>
    </row>
    <row r="51" spans="3:21">
      <c r="C51" s="691"/>
      <c r="D51" s="691"/>
      <c r="E51" s="691"/>
      <c r="F51" s="691"/>
      <c r="G51" s="691"/>
      <c r="H51" s="691"/>
      <c r="I51" s="691"/>
      <c r="J51" s="691"/>
      <c r="K51" s="691"/>
      <c r="L51" s="691"/>
      <c r="M51" s="691"/>
      <c r="N51" s="691"/>
      <c r="O51" s="691"/>
      <c r="P51" s="691"/>
      <c r="Q51" s="691"/>
      <c r="R51" s="691"/>
      <c r="S51" s="691"/>
      <c r="T51" s="691"/>
      <c r="U51" s="691"/>
    </row>
    <row r="52" spans="3:21">
      <c r="C52" s="691"/>
      <c r="D52" s="691"/>
      <c r="E52" s="691"/>
      <c r="F52" s="691"/>
      <c r="G52" s="691"/>
      <c r="H52" s="691"/>
      <c r="I52" s="691"/>
      <c r="J52" s="691"/>
      <c r="K52" s="691"/>
      <c r="L52" s="691"/>
      <c r="M52" s="691"/>
      <c r="N52" s="691"/>
      <c r="O52" s="691"/>
      <c r="P52" s="691"/>
      <c r="Q52" s="691"/>
      <c r="R52" s="691"/>
      <c r="S52" s="691"/>
      <c r="T52" s="691"/>
      <c r="U52" s="691"/>
    </row>
    <row r="53" spans="3:21">
      <c r="C53" s="691"/>
      <c r="D53" s="691"/>
      <c r="E53" s="691"/>
      <c r="F53" s="691"/>
      <c r="G53" s="691"/>
      <c r="H53" s="691"/>
      <c r="I53" s="691"/>
      <c r="J53" s="691"/>
      <c r="K53" s="691"/>
      <c r="L53" s="691"/>
      <c r="M53" s="691"/>
      <c r="N53" s="691"/>
      <c r="O53" s="691"/>
      <c r="P53" s="691"/>
      <c r="Q53" s="691"/>
      <c r="R53" s="691"/>
      <c r="S53" s="691"/>
      <c r="T53" s="691"/>
      <c r="U53" s="691"/>
    </row>
  </sheetData>
  <mergeCells count="6">
    <mergeCell ref="A5:B7"/>
    <mergeCell ref="C5:U5"/>
    <mergeCell ref="C6:C7"/>
    <mergeCell ref="D6:F6"/>
    <mergeCell ref="G6:K6"/>
    <mergeCell ref="M6:U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
  <sheetViews>
    <sheetView showGridLines="0" topLeftCell="L1" zoomScale="85" zoomScaleNormal="85" workbookViewId="0">
      <selection activeCell="C8" sqref="C8:T22"/>
    </sheetView>
  </sheetViews>
  <sheetFormatPr defaultColWidth="9.08984375" defaultRowHeight="12"/>
  <cols>
    <col min="1" max="1" width="11.90625" style="478" bestFit="1" customWidth="1"/>
    <col min="2" max="2" width="83.08984375" style="478" customWidth="1"/>
    <col min="3" max="3" width="20.6328125" style="478" bestFit="1" customWidth="1"/>
    <col min="4" max="4" width="14" style="478" bestFit="1" customWidth="1"/>
    <col min="5" max="5" width="17.08984375" style="478" customWidth="1"/>
    <col min="6" max="6" width="22.36328125" style="478" customWidth="1"/>
    <col min="7" max="7" width="13.08984375" style="478" bestFit="1" customWidth="1"/>
    <col min="8" max="8" width="17.08984375" style="478" customWidth="1"/>
    <col min="9" max="11" width="22.36328125" style="478" customWidth="1"/>
    <col min="12" max="12" width="12.453125" style="478" bestFit="1" customWidth="1"/>
    <col min="13" max="14" width="22.36328125" style="478" customWidth="1"/>
    <col min="15" max="15" width="23.36328125" style="478" bestFit="1" customWidth="1"/>
    <col min="16" max="16" width="21.6328125" style="478" bestFit="1" customWidth="1"/>
    <col min="17" max="19" width="19" style="478" bestFit="1" customWidth="1"/>
    <col min="20" max="20" width="15.453125" style="478" customWidth="1"/>
    <col min="21" max="21" width="20" style="478" customWidth="1"/>
    <col min="22" max="16384" width="9.08984375" style="478"/>
  </cols>
  <sheetData>
    <row r="1" spans="1:21" s="738" customFormat="1" ht="13">
      <c r="A1" s="737" t="s">
        <v>188</v>
      </c>
      <c r="B1" s="727" t="str">
        <f>Info!C2</f>
        <v>სს თიბისი ბანკი</v>
      </c>
    </row>
    <row r="2" spans="1:21" s="738" customFormat="1">
      <c r="A2" s="737" t="s">
        <v>189</v>
      </c>
      <c r="B2" s="726">
        <f>'1. key ratios'!B2</f>
        <v>44651</v>
      </c>
    </row>
    <row r="3" spans="1:21">
      <c r="A3" s="480" t="s">
        <v>782</v>
      </c>
      <c r="C3" s="481"/>
    </row>
    <row r="4" spans="1:21">
      <c r="A4" s="480"/>
      <c r="B4" s="481"/>
      <c r="C4" s="481"/>
    </row>
    <row r="5" spans="1:21" s="500" customFormat="1" ht="13.5" customHeight="1">
      <c r="A5" s="862" t="s">
        <v>783</v>
      </c>
      <c r="B5" s="863"/>
      <c r="C5" s="868" t="s">
        <v>784</v>
      </c>
      <c r="D5" s="869"/>
      <c r="E5" s="869"/>
      <c r="F5" s="869"/>
      <c r="G5" s="869"/>
      <c r="H5" s="869"/>
      <c r="I5" s="869"/>
      <c r="J5" s="869"/>
      <c r="K5" s="869"/>
      <c r="L5" s="869"/>
      <c r="M5" s="869"/>
      <c r="N5" s="869"/>
      <c r="O5" s="869"/>
      <c r="P5" s="869"/>
      <c r="Q5" s="869"/>
      <c r="R5" s="869"/>
      <c r="S5" s="869"/>
      <c r="T5" s="870"/>
      <c r="U5" s="597"/>
    </row>
    <row r="6" spans="1:21" s="500" customFormat="1">
      <c r="A6" s="864"/>
      <c r="B6" s="865"/>
      <c r="C6" s="848" t="s">
        <v>68</v>
      </c>
      <c r="D6" s="868" t="s">
        <v>785</v>
      </c>
      <c r="E6" s="869"/>
      <c r="F6" s="870"/>
      <c r="G6" s="868" t="s">
        <v>786</v>
      </c>
      <c r="H6" s="869"/>
      <c r="I6" s="869"/>
      <c r="J6" s="869"/>
      <c r="K6" s="870"/>
      <c r="L6" s="871" t="s">
        <v>787</v>
      </c>
      <c r="M6" s="872"/>
      <c r="N6" s="872"/>
      <c r="O6" s="872"/>
      <c r="P6" s="872"/>
      <c r="Q6" s="872"/>
      <c r="R6" s="872"/>
      <c r="S6" s="872"/>
      <c r="T6" s="873"/>
      <c r="U6" s="592"/>
    </row>
    <row r="7" spans="1:21" s="500" customFormat="1" ht="24">
      <c r="A7" s="866"/>
      <c r="B7" s="867"/>
      <c r="C7" s="848"/>
      <c r="E7" s="540" t="s">
        <v>761</v>
      </c>
      <c r="F7" s="596" t="s">
        <v>762</v>
      </c>
      <c r="H7" s="540" t="s">
        <v>761</v>
      </c>
      <c r="I7" s="596" t="s">
        <v>788</v>
      </c>
      <c r="J7" s="596" t="s">
        <v>763</v>
      </c>
      <c r="K7" s="596" t="s">
        <v>764</v>
      </c>
      <c r="L7" s="598"/>
      <c r="M7" s="540" t="s">
        <v>765</v>
      </c>
      <c r="N7" s="596" t="s">
        <v>763</v>
      </c>
      <c r="O7" s="596" t="s">
        <v>766</v>
      </c>
      <c r="P7" s="596" t="s">
        <v>767</v>
      </c>
      <c r="Q7" s="596" t="s">
        <v>768</v>
      </c>
      <c r="R7" s="596" t="s">
        <v>769</v>
      </c>
      <c r="S7" s="596" t="s">
        <v>770</v>
      </c>
      <c r="T7" s="599" t="s">
        <v>771</v>
      </c>
      <c r="U7" s="597"/>
    </row>
    <row r="8" spans="1:21">
      <c r="A8" s="527">
        <v>1</v>
      </c>
      <c r="B8" s="517" t="s">
        <v>773</v>
      </c>
      <c r="C8" s="696">
        <v>16871808618.849541</v>
      </c>
      <c r="D8" s="689">
        <v>15372750268.913628</v>
      </c>
      <c r="E8" s="689">
        <v>137307940.07059601</v>
      </c>
      <c r="F8" s="689">
        <v>187654.283952</v>
      </c>
      <c r="G8" s="689">
        <v>835277556.34734094</v>
      </c>
      <c r="H8" s="689">
        <v>105754134.97490001</v>
      </c>
      <c r="I8" s="689">
        <v>55744780.312472999</v>
      </c>
      <c r="J8" s="689">
        <v>21419465.885295998</v>
      </c>
      <c r="K8" s="689">
        <v>32098.07</v>
      </c>
      <c r="L8" s="689">
        <v>663780793.58857298</v>
      </c>
      <c r="M8" s="689">
        <v>90568644.341732994</v>
      </c>
      <c r="N8" s="689">
        <v>61546811.309877999</v>
      </c>
      <c r="O8" s="689">
        <v>111983349.82413</v>
      </c>
      <c r="P8" s="689">
        <v>41539083.697815001</v>
      </c>
      <c r="Q8" s="689">
        <v>27822738.123298999</v>
      </c>
      <c r="R8" s="689">
        <v>28491079.105524998</v>
      </c>
      <c r="S8" s="689">
        <v>74385.558835999997</v>
      </c>
      <c r="T8" s="689">
        <v>452.01610299999999</v>
      </c>
      <c r="U8" s="502"/>
    </row>
    <row r="9" spans="1:21">
      <c r="A9" s="526">
        <v>1.1000000000000001</v>
      </c>
      <c r="B9" s="526" t="s">
        <v>789</v>
      </c>
      <c r="C9" s="694">
        <v>14464191048.220484</v>
      </c>
      <c r="D9" s="689">
        <v>13121326912.759535</v>
      </c>
      <c r="E9" s="689">
        <v>87641483.184992</v>
      </c>
      <c r="F9" s="689">
        <v>119596.37395199999</v>
      </c>
      <c r="G9" s="689">
        <v>789802341.66947997</v>
      </c>
      <c r="H9" s="689">
        <v>100305478.299565</v>
      </c>
      <c r="I9" s="689">
        <v>38022502.136731997</v>
      </c>
      <c r="J9" s="689">
        <v>20503547.212542001</v>
      </c>
      <c r="K9" s="689">
        <v>1620.5</v>
      </c>
      <c r="L9" s="689">
        <v>553061793.79147005</v>
      </c>
      <c r="M9" s="689">
        <v>82257211.094001994</v>
      </c>
      <c r="N9" s="689">
        <v>41895603.829262003</v>
      </c>
      <c r="O9" s="689">
        <v>74636255.386776</v>
      </c>
      <c r="P9" s="689">
        <v>40699642.819164999</v>
      </c>
      <c r="Q9" s="689">
        <v>27197750.638817001</v>
      </c>
      <c r="R9" s="689">
        <v>28214994.718725</v>
      </c>
      <c r="S9" s="689">
        <v>59367.317536000002</v>
      </c>
      <c r="T9" s="689">
        <v>0</v>
      </c>
      <c r="U9" s="502"/>
    </row>
    <row r="10" spans="1:21">
      <c r="A10" s="528" t="s">
        <v>251</v>
      </c>
      <c r="B10" s="528" t="s">
        <v>790</v>
      </c>
      <c r="C10" s="697">
        <v>13265080370.82246</v>
      </c>
      <c r="D10" s="689">
        <v>11953426429.67412</v>
      </c>
      <c r="E10" s="689">
        <v>81249173.703416005</v>
      </c>
      <c r="F10" s="689">
        <v>119161.37395199999</v>
      </c>
      <c r="G10" s="689">
        <v>781288338.56351805</v>
      </c>
      <c r="H10" s="689">
        <v>99387658.130081996</v>
      </c>
      <c r="I10" s="689">
        <v>36510878.862498</v>
      </c>
      <c r="J10" s="689">
        <v>19838783.259806</v>
      </c>
      <c r="K10" s="689">
        <v>0</v>
      </c>
      <c r="L10" s="689">
        <v>530365602.58482403</v>
      </c>
      <c r="M10" s="689">
        <v>80685367.040723994</v>
      </c>
      <c r="N10" s="689">
        <v>38145873.124476999</v>
      </c>
      <c r="O10" s="689">
        <v>58232190.457799003</v>
      </c>
      <c r="P10" s="689">
        <v>37169620.125946999</v>
      </c>
      <c r="Q10" s="689">
        <v>27009784.626463</v>
      </c>
      <c r="R10" s="689">
        <v>23412763.694263</v>
      </c>
      <c r="S10" s="689">
        <v>0</v>
      </c>
      <c r="T10" s="689">
        <v>0</v>
      </c>
      <c r="U10" s="502"/>
    </row>
    <row r="11" spans="1:21">
      <c r="A11" s="529" t="s">
        <v>791</v>
      </c>
      <c r="B11" s="530" t="s">
        <v>792</v>
      </c>
      <c r="C11" s="698">
        <v>7163746344.9409122</v>
      </c>
      <c r="D11" s="689">
        <v>6362722488.4769182</v>
      </c>
      <c r="E11" s="689">
        <v>41468786.345843002</v>
      </c>
      <c r="F11" s="689">
        <v>119161.37395199999</v>
      </c>
      <c r="G11" s="689">
        <v>444524752.67955601</v>
      </c>
      <c r="H11" s="689">
        <v>22023664.688448999</v>
      </c>
      <c r="I11" s="689">
        <v>30239724.306384001</v>
      </c>
      <c r="J11" s="689">
        <v>12782376.012774</v>
      </c>
      <c r="K11" s="689">
        <v>0</v>
      </c>
      <c r="L11" s="689">
        <v>356499103.78443801</v>
      </c>
      <c r="M11" s="689">
        <v>56251671.908485003</v>
      </c>
      <c r="N11" s="689">
        <v>30404612.898977999</v>
      </c>
      <c r="O11" s="689">
        <v>25942831.087515</v>
      </c>
      <c r="P11" s="689">
        <v>25068098.916405998</v>
      </c>
      <c r="Q11" s="689">
        <v>17365592.093231</v>
      </c>
      <c r="R11" s="689">
        <v>11948084.972991001</v>
      </c>
      <c r="S11" s="689">
        <v>0</v>
      </c>
      <c r="T11" s="689">
        <v>0</v>
      </c>
      <c r="U11" s="502"/>
    </row>
    <row r="12" spans="1:21">
      <c r="A12" s="529" t="s">
        <v>793</v>
      </c>
      <c r="B12" s="530" t="s">
        <v>794</v>
      </c>
      <c r="C12" s="698">
        <v>2270819372.148035</v>
      </c>
      <c r="D12" s="689">
        <v>2091363101.8278279</v>
      </c>
      <c r="E12" s="689">
        <v>11015235.595078999</v>
      </c>
      <c r="F12" s="689">
        <v>0</v>
      </c>
      <c r="G12" s="689">
        <v>96970642.809072003</v>
      </c>
      <c r="H12" s="689">
        <v>4982828.4562689997</v>
      </c>
      <c r="I12" s="689">
        <v>2483264.220673</v>
      </c>
      <c r="J12" s="689">
        <v>4094941.576134</v>
      </c>
      <c r="K12" s="689">
        <v>0</v>
      </c>
      <c r="L12" s="689">
        <v>82485627.511134997</v>
      </c>
      <c r="M12" s="689">
        <v>16677786.072184</v>
      </c>
      <c r="N12" s="689">
        <v>3854365.8099210002</v>
      </c>
      <c r="O12" s="689">
        <v>13402793.761685999</v>
      </c>
      <c r="P12" s="689">
        <v>4909578.2848399999</v>
      </c>
      <c r="Q12" s="689">
        <v>5000574.9222839996</v>
      </c>
      <c r="R12" s="689">
        <v>2782353.5325079998</v>
      </c>
      <c r="S12" s="689">
        <v>0</v>
      </c>
      <c r="T12" s="689">
        <v>0</v>
      </c>
      <c r="U12" s="502"/>
    </row>
    <row r="13" spans="1:21">
      <c r="A13" s="529" t="s">
        <v>795</v>
      </c>
      <c r="B13" s="530" t="s">
        <v>796</v>
      </c>
      <c r="C13" s="698">
        <v>1549416342.770807</v>
      </c>
      <c r="D13" s="689">
        <v>1391983671.5072801</v>
      </c>
      <c r="E13" s="689">
        <v>5493664.8403460002</v>
      </c>
      <c r="F13" s="689">
        <v>0</v>
      </c>
      <c r="G13" s="689">
        <v>112238285.22036</v>
      </c>
      <c r="H13" s="689">
        <v>3092771.9429549999</v>
      </c>
      <c r="I13" s="689">
        <v>2731521.7754409998</v>
      </c>
      <c r="J13" s="689">
        <v>2285307.3239250001</v>
      </c>
      <c r="K13" s="689">
        <v>0</v>
      </c>
      <c r="L13" s="689">
        <v>45194386.043167002</v>
      </c>
      <c r="M13" s="689">
        <v>4760111.2510129996</v>
      </c>
      <c r="N13" s="689">
        <v>2387962.5967069999</v>
      </c>
      <c r="O13" s="689">
        <v>3338416.0576439998</v>
      </c>
      <c r="P13" s="689">
        <v>3086001.7813249999</v>
      </c>
      <c r="Q13" s="689">
        <v>1889602.998282</v>
      </c>
      <c r="R13" s="689">
        <v>8435823.3338590004</v>
      </c>
      <c r="S13" s="689">
        <v>0</v>
      </c>
      <c r="T13" s="689">
        <v>0</v>
      </c>
      <c r="U13" s="502"/>
    </row>
    <row r="14" spans="1:21">
      <c r="A14" s="529" t="s">
        <v>797</v>
      </c>
      <c r="B14" s="530" t="s">
        <v>798</v>
      </c>
      <c r="C14" s="698">
        <v>2281098310.962707</v>
      </c>
      <c r="D14" s="689">
        <v>2107357167.862093</v>
      </c>
      <c r="E14" s="689">
        <v>23271486.922148</v>
      </c>
      <c r="F14" s="689">
        <v>0</v>
      </c>
      <c r="G14" s="689">
        <v>127554657.85453001</v>
      </c>
      <c r="H14" s="689">
        <v>69288393.042409003</v>
      </c>
      <c r="I14" s="689">
        <v>1056368.56</v>
      </c>
      <c r="J14" s="689">
        <v>676158.34697299998</v>
      </c>
      <c r="K14" s="689">
        <v>0</v>
      </c>
      <c r="L14" s="689">
        <v>46186485.246083997</v>
      </c>
      <c r="M14" s="689">
        <v>2995797.8090420002</v>
      </c>
      <c r="N14" s="689">
        <v>1498931.8188710001</v>
      </c>
      <c r="O14" s="689">
        <v>15548149.550953999</v>
      </c>
      <c r="P14" s="689">
        <v>4105941.1433760002</v>
      </c>
      <c r="Q14" s="689">
        <v>2754014.6126660001</v>
      </c>
      <c r="R14" s="689">
        <v>246501.85490499999</v>
      </c>
      <c r="S14" s="689">
        <v>0</v>
      </c>
      <c r="T14" s="689">
        <v>0</v>
      </c>
      <c r="U14" s="502"/>
    </row>
    <row r="15" spans="1:21">
      <c r="A15" s="531">
        <v>1.2</v>
      </c>
      <c r="B15" s="532" t="s">
        <v>799</v>
      </c>
      <c r="C15" s="699">
        <v>560228114.08647573</v>
      </c>
      <c r="D15" s="689">
        <v>262426538.25519067</v>
      </c>
      <c r="E15" s="689">
        <v>1752829.66369984</v>
      </c>
      <c r="F15" s="689">
        <v>2391.92747904</v>
      </c>
      <c r="G15" s="689">
        <v>78980234.166948006</v>
      </c>
      <c r="H15" s="689">
        <v>10030547.8299565</v>
      </c>
      <c r="I15" s="689">
        <v>3802250.2136732</v>
      </c>
      <c r="J15" s="689">
        <v>2050354.7212542</v>
      </c>
      <c r="K15" s="689">
        <v>162.05000000000001</v>
      </c>
      <c r="L15" s="689">
        <v>218821341.66433701</v>
      </c>
      <c r="M15" s="689">
        <v>35683537.933354601</v>
      </c>
      <c r="N15" s="689">
        <v>17878324.220242601</v>
      </c>
      <c r="O15" s="689">
        <v>28464962.087695699</v>
      </c>
      <c r="P15" s="689">
        <v>21891182.340186801</v>
      </c>
      <c r="Q15" s="689">
        <v>18663205.959540199</v>
      </c>
      <c r="R15" s="689">
        <v>12599346.4536583</v>
      </c>
      <c r="S15" s="689">
        <v>59367.317536000002</v>
      </c>
      <c r="T15" s="689">
        <v>0</v>
      </c>
      <c r="U15" s="502"/>
    </row>
    <row r="16" spans="1:21">
      <c r="A16" s="533">
        <v>1.3</v>
      </c>
      <c r="B16" s="532" t="s">
        <v>800</v>
      </c>
      <c r="C16" s="700">
        <v>0</v>
      </c>
      <c r="D16" s="700">
        <v>0</v>
      </c>
      <c r="E16" s="700">
        <v>0</v>
      </c>
      <c r="F16" s="700">
        <v>0</v>
      </c>
      <c r="G16" s="700">
        <v>0</v>
      </c>
      <c r="H16" s="700">
        <v>0</v>
      </c>
      <c r="I16" s="700">
        <v>0</v>
      </c>
      <c r="J16" s="700">
        <v>0</v>
      </c>
      <c r="K16" s="700">
        <v>0</v>
      </c>
      <c r="L16" s="700">
        <v>0</v>
      </c>
      <c r="M16" s="700">
        <v>0</v>
      </c>
      <c r="N16" s="700">
        <v>0</v>
      </c>
      <c r="O16" s="700">
        <v>0</v>
      </c>
      <c r="P16" s="700">
        <v>0</v>
      </c>
      <c r="Q16" s="700">
        <v>0</v>
      </c>
      <c r="R16" s="700">
        <v>0</v>
      </c>
      <c r="S16" s="700">
        <v>0</v>
      </c>
      <c r="T16" s="700">
        <v>0</v>
      </c>
      <c r="U16" s="502"/>
    </row>
    <row r="17" spans="1:21" s="500" customFormat="1" ht="24">
      <c r="A17" s="534" t="s">
        <v>801</v>
      </c>
      <c r="B17" s="535" t="s">
        <v>802</v>
      </c>
      <c r="C17" s="701">
        <v>13530257783.745802</v>
      </c>
      <c r="D17" s="692">
        <v>12269961962.432251</v>
      </c>
      <c r="E17" s="692">
        <v>67933501.085288003</v>
      </c>
      <c r="F17" s="692">
        <v>119596.37395199999</v>
      </c>
      <c r="G17" s="692">
        <v>717594771.08436799</v>
      </c>
      <c r="H17" s="692">
        <v>37707208.775562003</v>
      </c>
      <c r="I17" s="692">
        <v>36937778.678952001</v>
      </c>
      <c r="J17" s="692">
        <v>20299489.871057</v>
      </c>
      <c r="K17" s="692">
        <v>1620.5</v>
      </c>
      <c r="L17" s="692">
        <v>542701050.22918296</v>
      </c>
      <c r="M17" s="692">
        <v>80426127.794792995</v>
      </c>
      <c r="N17" s="692">
        <v>39718797.257045001</v>
      </c>
      <c r="O17" s="692">
        <v>70460022.276912004</v>
      </c>
      <c r="P17" s="692">
        <v>39756709.711511001</v>
      </c>
      <c r="Q17" s="692">
        <v>26465403.620602999</v>
      </c>
      <c r="R17" s="692">
        <v>25253288.875123002</v>
      </c>
      <c r="S17" s="692">
        <v>59367.317536000002</v>
      </c>
      <c r="T17" s="692">
        <v>0</v>
      </c>
      <c r="U17" s="506"/>
    </row>
    <row r="18" spans="1:21" s="500" customFormat="1" ht="24">
      <c r="A18" s="536" t="s">
        <v>803</v>
      </c>
      <c r="B18" s="536" t="s">
        <v>804</v>
      </c>
      <c r="C18" s="702">
        <v>12749010201.500822</v>
      </c>
      <c r="D18" s="692">
        <v>11517521153.661875</v>
      </c>
      <c r="E18" s="692">
        <v>64603217.430178002</v>
      </c>
      <c r="F18" s="692">
        <v>119161.37395199999</v>
      </c>
      <c r="G18" s="692">
        <v>710680506.12447798</v>
      </c>
      <c r="H18" s="692">
        <v>37429579.455562003</v>
      </c>
      <c r="I18" s="692">
        <v>36329317.394717999</v>
      </c>
      <c r="J18" s="692">
        <v>19642188.058320999</v>
      </c>
      <c r="K18" s="692">
        <v>0</v>
      </c>
      <c r="L18" s="692">
        <v>520808541.71447098</v>
      </c>
      <c r="M18" s="692">
        <v>80155819.734793007</v>
      </c>
      <c r="N18" s="692">
        <v>38029118.968477003</v>
      </c>
      <c r="O18" s="692">
        <v>56467939.540739998</v>
      </c>
      <c r="P18" s="692">
        <v>36280664.218292996</v>
      </c>
      <c r="Q18" s="692">
        <v>26287103.808249</v>
      </c>
      <c r="R18" s="692">
        <v>23347996.798259001</v>
      </c>
      <c r="S18" s="692">
        <v>0</v>
      </c>
      <c r="T18" s="692">
        <v>0</v>
      </c>
      <c r="U18" s="506"/>
    </row>
    <row r="19" spans="1:21" s="500" customFormat="1">
      <c r="A19" s="534" t="s">
        <v>805</v>
      </c>
      <c r="B19" s="537" t="s">
        <v>806</v>
      </c>
      <c r="C19" s="703">
        <v>20377487333.68922</v>
      </c>
      <c r="D19" s="692">
        <v>18730810609.670551</v>
      </c>
      <c r="E19" s="692">
        <v>79511793.594622001</v>
      </c>
      <c r="F19" s="692">
        <v>78430.077747000003</v>
      </c>
      <c r="G19" s="692">
        <v>898337656.42593598</v>
      </c>
      <c r="H19" s="692">
        <v>48591641.475413002</v>
      </c>
      <c r="I19" s="692">
        <v>51523963.061461002</v>
      </c>
      <c r="J19" s="692">
        <v>23474327.948114</v>
      </c>
      <c r="K19" s="692">
        <v>69.62</v>
      </c>
      <c r="L19" s="692">
        <v>747844701.55719495</v>
      </c>
      <c r="M19" s="692">
        <v>116729560.553054</v>
      </c>
      <c r="N19" s="692">
        <v>76854571.085702002</v>
      </c>
      <c r="O19" s="692">
        <v>81925463.676410004</v>
      </c>
      <c r="P19" s="692">
        <v>49990849.506417997</v>
      </c>
      <c r="Q19" s="692">
        <v>41227416.148980998</v>
      </c>
      <c r="R19" s="692">
        <v>39040534.765887998</v>
      </c>
      <c r="S19" s="692">
        <v>1010.775696</v>
      </c>
      <c r="T19" s="692">
        <v>0</v>
      </c>
      <c r="U19" s="506"/>
    </row>
    <row r="20" spans="1:21" s="500" customFormat="1">
      <c r="A20" s="536" t="s">
        <v>807</v>
      </c>
      <c r="B20" s="536" t="s">
        <v>808</v>
      </c>
      <c r="C20" s="702">
        <v>19943275709.854729</v>
      </c>
      <c r="D20" s="692">
        <v>18304114301.727894</v>
      </c>
      <c r="E20" s="692">
        <v>77838219.805498004</v>
      </c>
      <c r="F20" s="692">
        <v>78419.347747000007</v>
      </c>
      <c r="G20" s="692">
        <v>896478158.77219105</v>
      </c>
      <c r="H20" s="692">
        <v>48399083.635172002</v>
      </c>
      <c r="I20" s="692">
        <v>51027599.520195</v>
      </c>
      <c r="J20" s="692">
        <v>23217545.420851</v>
      </c>
      <c r="K20" s="692">
        <v>0</v>
      </c>
      <c r="L20" s="692">
        <v>742683249.35464501</v>
      </c>
      <c r="M20" s="692">
        <v>116349239.376954</v>
      </c>
      <c r="N20" s="692">
        <v>73466721.133936003</v>
      </c>
      <c r="O20" s="692">
        <v>81419867.214151993</v>
      </c>
      <c r="P20" s="692">
        <v>49964902.662418</v>
      </c>
      <c r="Q20" s="692">
        <v>41163370.259014003</v>
      </c>
      <c r="R20" s="692">
        <v>38834957.443125002</v>
      </c>
      <c r="S20" s="692">
        <v>0</v>
      </c>
      <c r="T20" s="692">
        <v>0</v>
      </c>
      <c r="U20" s="506"/>
    </row>
    <row r="21" spans="1:21" s="500" customFormat="1">
      <c r="A21" s="538">
        <v>1.4</v>
      </c>
      <c r="B21" s="579" t="s">
        <v>941</v>
      </c>
      <c r="C21" s="704">
        <v>80654897.497659996</v>
      </c>
      <c r="D21" s="692">
        <v>80270442.963296995</v>
      </c>
      <c r="E21" s="692">
        <v>0</v>
      </c>
      <c r="F21" s="692">
        <v>0</v>
      </c>
      <c r="G21" s="692">
        <v>0</v>
      </c>
      <c r="H21" s="692">
        <v>0</v>
      </c>
      <c r="I21" s="692">
        <v>0</v>
      </c>
      <c r="J21" s="692">
        <v>0</v>
      </c>
      <c r="K21" s="692">
        <v>0</v>
      </c>
      <c r="L21" s="692">
        <v>384454.53436300001</v>
      </c>
      <c r="M21" s="692">
        <v>0</v>
      </c>
      <c r="N21" s="692">
        <v>0</v>
      </c>
      <c r="O21" s="692">
        <v>0</v>
      </c>
      <c r="P21" s="692">
        <v>0</v>
      </c>
      <c r="Q21" s="692">
        <v>0</v>
      </c>
      <c r="R21" s="692">
        <v>355372.930964</v>
      </c>
      <c r="S21" s="692">
        <v>29081.603399</v>
      </c>
      <c r="T21" s="692">
        <v>0</v>
      </c>
      <c r="U21" s="506"/>
    </row>
    <row r="22" spans="1:21" s="500" customFormat="1">
      <c r="A22" s="538">
        <v>1.5</v>
      </c>
      <c r="B22" s="579" t="s">
        <v>942</v>
      </c>
      <c r="C22" s="704">
        <v>184049275.60054299</v>
      </c>
      <c r="D22" s="692">
        <v>181716767.15226701</v>
      </c>
      <c r="E22" s="692">
        <v>149811.39780000001</v>
      </c>
      <c r="F22" s="692">
        <v>0</v>
      </c>
      <c r="G22" s="692">
        <v>1381523.8911240001</v>
      </c>
      <c r="H22" s="692">
        <v>0</v>
      </c>
      <c r="I22" s="692">
        <v>209578.98822599999</v>
      </c>
      <c r="J22" s="692">
        <v>0</v>
      </c>
      <c r="K22" s="692">
        <v>0</v>
      </c>
      <c r="L22" s="692">
        <v>950984.55715200002</v>
      </c>
      <c r="M22" s="692">
        <v>950984.55715200002</v>
      </c>
      <c r="N22" s="692">
        <v>0</v>
      </c>
      <c r="O22" s="692">
        <v>0</v>
      </c>
      <c r="P22" s="692">
        <v>0</v>
      </c>
      <c r="Q22" s="692">
        <v>0</v>
      </c>
      <c r="R22" s="692">
        <v>0</v>
      </c>
      <c r="S22" s="692">
        <v>0</v>
      </c>
      <c r="T22" s="692">
        <v>0</v>
      </c>
      <c r="U22" s="506"/>
    </row>
    <row r="29" spans="1:21">
      <c r="C29" s="691"/>
      <c r="D29" s="691"/>
      <c r="E29" s="691"/>
      <c r="F29" s="691"/>
      <c r="G29" s="691"/>
      <c r="H29" s="691"/>
      <c r="I29" s="691"/>
      <c r="J29" s="691"/>
      <c r="K29" s="691"/>
      <c r="L29" s="691"/>
      <c r="M29" s="691"/>
      <c r="N29" s="691"/>
      <c r="O29" s="691"/>
      <c r="P29" s="691"/>
      <c r="Q29" s="691"/>
      <c r="R29" s="691"/>
      <c r="S29" s="691"/>
      <c r="T29" s="691"/>
    </row>
    <row r="30" spans="1:21">
      <c r="C30" s="691"/>
      <c r="D30" s="691"/>
      <c r="E30" s="691"/>
      <c r="F30" s="691"/>
      <c r="G30" s="691"/>
      <c r="H30" s="691"/>
      <c r="I30" s="691"/>
      <c r="J30" s="691"/>
      <c r="K30" s="691"/>
      <c r="L30" s="691"/>
      <c r="M30" s="691"/>
      <c r="N30" s="691"/>
      <c r="O30" s="691"/>
      <c r="P30" s="691"/>
      <c r="Q30" s="691"/>
      <c r="R30" s="691"/>
      <c r="S30" s="691"/>
      <c r="T30" s="691"/>
    </row>
    <row r="31" spans="1:21">
      <c r="C31" s="691"/>
      <c r="D31" s="691"/>
      <c r="E31" s="691"/>
      <c r="F31" s="691"/>
      <c r="G31" s="691"/>
      <c r="H31" s="691"/>
      <c r="I31" s="691"/>
      <c r="J31" s="691"/>
      <c r="K31" s="691"/>
      <c r="L31" s="691"/>
      <c r="M31" s="691"/>
      <c r="N31" s="691"/>
      <c r="O31" s="691"/>
      <c r="P31" s="691"/>
      <c r="Q31" s="691"/>
      <c r="R31" s="691"/>
      <c r="S31" s="691"/>
      <c r="T31" s="691"/>
    </row>
    <row r="32" spans="1:21">
      <c r="C32" s="691"/>
      <c r="D32" s="691"/>
      <c r="E32" s="691"/>
      <c r="F32" s="691"/>
      <c r="G32" s="691"/>
      <c r="H32" s="691"/>
      <c r="I32" s="691"/>
      <c r="J32" s="691"/>
      <c r="K32" s="691"/>
      <c r="L32" s="691"/>
      <c r="M32" s="691"/>
      <c r="N32" s="691"/>
      <c r="O32" s="691"/>
      <c r="P32" s="691"/>
      <c r="Q32" s="691"/>
      <c r="R32" s="691"/>
      <c r="S32" s="691"/>
      <c r="T32" s="691"/>
    </row>
    <row r="33" spans="3:20">
      <c r="C33" s="691"/>
      <c r="D33" s="691"/>
      <c r="E33" s="691"/>
      <c r="F33" s="691"/>
      <c r="G33" s="691"/>
      <c r="H33" s="691"/>
      <c r="I33" s="691"/>
      <c r="J33" s="691"/>
      <c r="K33" s="691"/>
      <c r="L33" s="691"/>
      <c r="M33" s="691"/>
      <c r="N33" s="691"/>
      <c r="O33" s="691"/>
      <c r="P33" s="691"/>
      <c r="Q33" s="691"/>
      <c r="R33" s="691"/>
      <c r="S33" s="691"/>
      <c r="T33" s="691"/>
    </row>
    <row r="34" spans="3:20">
      <c r="C34" s="691"/>
      <c r="D34" s="691"/>
      <c r="E34" s="691"/>
      <c r="F34" s="691"/>
      <c r="G34" s="691"/>
      <c r="H34" s="691"/>
      <c r="I34" s="691"/>
      <c r="J34" s="691"/>
      <c r="K34" s="691"/>
      <c r="L34" s="691"/>
      <c r="M34" s="691"/>
      <c r="N34" s="691"/>
      <c r="O34" s="691"/>
      <c r="P34" s="691"/>
      <c r="Q34" s="691"/>
      <c r="R34" s="691"/>
      <c r="S34" s="691"/>
      <c r="T34" s="691"/>
    </row>
    <row r="35" spans="3:20">
      <c r="C35" s="691"/>
      <c r="D35" s="691"/>
      <c r="E35" s="691"/>
      <c r="F35" s="691"/>
      <c r="G35" s="691"/>
      <c r="H35" s="691"/>
      <c r="I35" s="691"/>
      <c r="J35" s="691"/>
      <c r="K35" s="691"/>
      <c r="L35" s="691"/>
      <c r="M35" s="691"/>
      <c r="N35" s="691"/>
      <c r="O35" s="691"/>
      <c r="P35" s="691"/>
      <c r="Q35" s="691"/>
      <c r="R35" s="691"/>
      <c r="S35" s="691"/>
      <c r="T35" s="691"/>
    </row>
    <row r="36" spans="3:20">
      <c r="C36" s="691"/>
      <c r="D36" s="691"/>
      <c r="E36" s="691"/>
      <c r="F36" s="691"/>
      <c r="G36" s="691"/>
      <c r="H36" s="691"/>
      <c r="I36" s="691"/>
      <c r="J36" s="691"/>
      <c r="K36" s="691"/>
      <c r="L36" s="691"/>
      <c r="M36" s="691"/>
      <c r="N36" s="691"/>
      <c r="O36" s="691"/>
      <c r="P36" s="691"/>
      <c r="Q36" s="691"/>
      <c r="R36" s="691"/>
      <c r="S36" s="691"/>
      <c r="T36" s="691"/>
    </row>
    <row r="37" spans="3:20">
      <c r="C37" s="691"/>
      <c r="D37" s="691"/>
      <c r="E37" s="691"/>
      <c r="F37" s="691"/>
      <c r="G37" s="691"/>
      <c r="H37" s="691"/>
      <c r="I37" s="691"/>
      <c r="J37" s="691"/>
      <c r="K37" s="691"/>
      <c r="L37" s="691"/>
      <c r="M37" s="691"/>
      <c r="N37" s="691"/>
      <c r="O37" s="691"/>
      <c r="P37" s="691"/>
      <c r="Q37" s="691"/>
      <c r="R37" s="691"/>
      <c r="S37" s="691"/>
      <c r="T37" s="691"/>
    </row>
    <row r="38" spans="3:20">
      <c r="C38" s="691"/>
      <c r="D38" s="691"/>
      <c r="E38" s="691"/>
      <c r="F38" s="691"/>
      <c r="G38" s="691"/>
      <c r="H38" s="691"/>
      <c r="I38" s="691"/>
      <c r="J38" s="691"/>
      <c r="K38" s="691"/>
      <c r="L38" s="691"/>
      <c r="M38" s="691"/>
      <c r="N38" s="691"/>
      <c r="O38" s="691"/>
      <c r="P38" s="691"/>
      <c r="Q38" s="691"/>
      <c r="R38" s="691"/>
      <c r="S38" s="691"/>
      <c r="T38" s="691"/>
    </row>
    <row r="39" spans="3:20">
      <c r="C39" s="691"/>
      <c r="D39" s="691"/>
      <c r="E39" s="691"/>
      <c r="F39" s="691"/>
      <c r="G39" s="691"/>
      <c r="H39" s="691"/>
      <c r="I39" s="691"/>
      <c r="J39" s="691"/>
      <c r="K39" s="691"/>
      <c r="L39" s="691"/>
      <c r="M39" s="691"/>
      <c r="N39" s="691"/>
      <c r="O39" s="691"/>
      <c r="P39" s="691"/>
      <c r="Q39" s="691"/>
      <c r="R39" s="691"/>
      <c r="S39" s="691"/>
      <c r="T39" s="691"/>
    </row>
    <row r="40" spans="3:20">
      <c r="C40" s="691"/>
      <c r="D40" s="691"/>
      <c r="E40" s="691"/>
      <c r="F40" s="691"/>
      <c r="G40" s="691"/>
      <c r="H40" s="691"/>
      <c r="I40" s="691"/>
      <c r="J40" s="691"/>
      <c r="K40" s="691"/>
      <c r="L40" s="691"/>
      <c r="M40" s="691"/>
      <c r="N40" s="691"/>
      <c r="O40" s="691"/>
      <c r="P40" s="691"/>
      <c r="Q40" s="691"/>
      <c r="R40" s="691"/>
      <c r="S40" s="691"/>
      <c r="T40" s="691"/>
    </row>
    <row r="41" spans="3:20">
      <c r="C41" s="691"/>
      <c r="D41" s="691"/>
      <c r="E41" s="691"/>
      <c r="F41" s="691"/>
      <c r="G41" s="691"/>
      <c r="H41" s="691"/>
      <c r="I41" s="691"/>
      <c r="J41" s="691"/>
      <c r="K41" s="691"/>
      <c r="L41" s="691"/>
      <c r="M41" s="691"/>
      <c r="N41" s="691"/>
      <c r="O41" s="691"/>
      <c r="P41" s="691"/>
      <c r="Q41" s="691"/>
      <c r="R41" s="691"/>
      <c r="S41" s="691"/>
      <c r="T41" s="691"/>
    </row>
    <row r="42" spans="3:20">
      <c r="C42" s="691"/>
      <c r="D42" s="691"/>
      <c r="E42" s="691"/>
      <c r="F42" s="691"/>
      <c r="G42" s="691"/>
      <c r="H42" s="691"/>
      <c r="I42" s="691"/>
      <c r="J42" s="691"/>
      <c r="K42" s="691"/>
      <c r="L42" s="691"/>
      <c r="M42" s="691"/>
      <c r="N42" s="691"/>
      <c r="O42" s="691"/>
      <c r="P42" s="691"/>
      <c r="Q42" s="691"/>
      <c r="R42" s="691"/>
      <c r="S42" s="691"/>
      <c r="T42" s="691"/>
    </row>
    <row r="43" spans="3:20">
      <c r="C43" s="691"/>
      <c r="D43" s="691"/>
      <c r="E43" s="691"/>
      <c r="F43" s="691"/>
      <c r="G43" s="691"/>
      <c r="H43" s="691"/>
      <c r="I43" s="691"/>
      <c r="J43" s="691"/>
      <c r="K43" s="691"/>
      <c r="L43" s="691"/>
      <c r="M43" s="691"/>
      <c r="N43" s="691"/>
      <c r="O43" s="691"/>
      <c r="P43" s="691"/>
      <c r="Q43" s="691"/>
      <c r="R43" s="691"/>
      <c r="S43" s="691"/>
      <c r="T43" s="691"/>
    </row>
  </sheetData>
  <mergeCells count="6">
    <mergeCell ref="A5:B7"/>
    <mergeCell ref="D6:F6"/>
    <mergeCell ref="G6:K6"/>
    <mergeCell ref="L6:T6"/>
    <mergeCell ref="C6:C7"/>
    <mergeCell ref="C5:T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showGridLines="0" topLeftCell="A7" zoomScale="85" zoomScaleNormal="85" workbookViewId="0">
      <selection activeCell="C7" sqref="C7:O33"/>
    </sheetView>
  </sheetViews>
  <sheetFormatPr defaultColWidth="9.08984375" defaultRowHeight="12"/>
  <cols>
    <col min="1" max="1" width="11.90625" style="478" bestFit="1" customWidth="1"/>
    <col min="2" max="2" width="93.453125" style="478" customWidth="1"/>
    <col min="3" max="3" width="17" style="478" bestFit="1" customWidth="1"/>
    <col min="4" max="4" width="13.90625" style="478" bestFit="1" customWidth="1"/>
    <col min="5" max="5" width="13.54296875" style="478" bestFit="1" customWidth="1"/>
    <col min="6" max="6" width="16.08984375" style="543" bestFit="1" customWidth="1"/>
    <col min="7" max="7" width="10.90625" style="543" bestFit="1" customWidth="1"/>
    <col min="8" max="8" width="11.36328125" style="478" bestFit="1" customWidth="1"/>
    <col min="9" max="9" width="11.90625" style="478" bestFit="1" customWidth="1"/>
    <col min="10" max="10" width="13.453125" style="543" bestFit="1" customWidth="1"/>
    <col min="11" max="11" width="12.453125" style="543" bestFit="1" customWidth="1"/>
    <col min="12" max="12" width="16.08984375" style="543" bestFit="1" customWidth="1"/>
    <col min="13" max="13" width="10.90625" style="543" bestFit="1" customWidth="1"/>
    <col min="14" max="14" width="11.36328125" style="543" bestFit="1" customWidth="1"/>
    <col min="15" max="15" width="19" style="478" bestFit="1" customWidth="1"/>
    <col min="16" max="16384" width="9.08984375" style="478"/>
  </cols>
  <sheetData>
    <row r="1" spans="1:15" s="738" customFormat="1" ht="13">
      <c r="A1" s="737" t="s">
        <v>188</v>
      </c>
      <c r="B1" s="727" t="str">
        <f>Info!C2</f>
        <v>სს თიბისი ბანკი</v>
      </c>
    </row>
    <row r="2" spans="1:15" s="738" customFormat="1">
      <c r="A2" s="737" t="s">
        <v>189</v>
      </c>
      <c r="B2" s="726">
        <f>'1. key ratios'!B2</f>
        <v>44651</v>
      </c>
    </row>
    <row r="3" spans="1:15">
      <c r="A3" s="480" t="s">
        <v>811</v>
      </c>
      <c r="F3" s="478"/>
      <c r="G3" s="478"/>
      <c r="J3" s="478"/>
      <c r="K3" s="478"/>
      <c r="L3" s="478"/>
      <c r="M3" s="478"/>
      <c r="N3" s="478"/>
    </row>
    <row r="4" spans="1:15">
      <c r="F4" s="478"/>
      <c r="G4" s="478"/>
      <c r="J4" s="478"/>
      <c r="K4" s="478"/>
      <c r="L4" s="478"/>
      <c r="M4" s="478"/>
      <c r="N4" s="478"/>
    </row>
    <row r="5" spans="1:15" ht="37.5" customHeight="1">
      <c r="A5" s="828" t="s">
        <v>812</v>
      </c>
      <c r="B5" s="829"/>
      <c r="C5" s="874" t="s">
        <v>813</v>
      </c>
      <c r="D5" s="875"/>
      <c r="E5" s="875"/>
      <c r="F5" s="875"/>
      <c r="G5" s="875"/>
      <c r="H5" s="876"/>
      <c r="I5" s="877" t="s">
        <v>814</v>
      </c>
      <c r="J5" s="878"/>
      <c r="K5" s="878"/>
      <c r="L5" s="878"/>
      <c r="M5" s="878"/>
      <c r="N5" s="879"/>
      <c r="O5" s="880" t="s">
        <v>684</v>
      </c>
    </row>
    <row r="6" spans="1:15" ht="39.65" customHeight="1">
      <c r="A6" s="832"/>
      <c r="B6" s="833"/>
      <c r="C6" s="539"/>
      <c r="D6" s="540" t="s">
        <v>815</v>
      </c>
      <c r="E6" s="540" t="s">
        <v>816</v>
      </c>
      <c r="F6" s="540" t="s">
        <v>817</v>
      </c>
      <c r="G6" s="540" t="s">
        <v>818</v>
      </c>
      <c r="H6" s="540" t="s">
        <v>819</v>
      </c>
      <c r="I6" s="541"/>
      <c r="J6" s="540" t="s">
        <v>815</v>
      </c>
      <c r="K6" s="540" t="s">
        <v>816</v>
      </c>
      <c r="L6" s="540" t="s">
        <v>817</v>
      </c>
      <c r="M6" s="540" t="s">
        <v>818</v>
      </c>
      <c r="N6" s="540" t="s">
        <v>819</v>
      </c>
      <c r="O6" s="881"/>
    </row>
    <row r="7" spans="1:15">
      <c r="A7" s="493">
        <v>1</v>
      </c>
      <c r="B7" s="501" t="s">
        <v>694</v>
      </c>
      <c r="C7" s="705">
        <v>291635784.49019998</v>
      </c>
      <c r="D7" s="689">
        <v>279719291.03740001</v>
      </c>
      <c r="E7" s="689">
        <v>4369429.8755000001</v>
      </c>
      <c r="F7" s="706">
        <v>5965908.2224000003</v>
      </c>
      <c r="G7" s="706">
        <v>1033207.2065</v>
      </c>
      <c r="H7" s="689">
        <v>547948.14839999995</v>
      </c>
      <c r="I7" s="689">
        <v>8885653.0266679991</v>
      </c>
      <c r="J7" s="706">
        <v>5594385.8207480004</v>
      </c>
      <c r="K7" s="706">
        <v>436942.98755000002</v>
      </c>
      <c r="L7" s="706">
        <v>1789772.4667199999</v>
      </c>
      <c r="M7" s="706">
        <v>516603.60324999999</v>
      </c>
      <c r="N7" s="706">
        <v>547948.14839999995</v>
      </c>
      <c r="O7" s="689">
        <v>0</v>
      </c>
    </row>
    <row r="8" spans="1:15">
      <c r="A8" s="493">
        <v>2</v>
      </c>
      <c r="B8" s="501" t="s">
        <v>695</v>
      </c>
      <c r="C8" s="705">
        <v>303867808.99779999</v>
      </c>
      <c r="D8" s="689">
        <v>298768942.32169998</v>
      </c>
      <c r="E8" s="689">
        <v>1219438.1464</v>
      </c>
      <c r="F8" s="706">
        <v>2751258.4534</v>
      </c>
      <c r="G8" s="706">
        <v>391238.57</v>
      </c>
      <c r="H8" s="689">
        <v>736931.50630000001</v>
      </c>
      <c r="I8" s="689">
        <v>7855250.9883939996</v>
      </c>
      <c r="J8" s="706">
        <v>5975378.8464339999</v>
      </c>
      <c r="K8" s="706">
        <v>121943.81464</v>
      </c>
      <c r="L8" s="706">
        <v>825377.53602</v>
      </c>
      <c r="M8" s="706">
        <v>195619.285</v>
      </c>
      <c r="N8" s="706">
        <v>736931.50630000001</v>
      </c>
      <c r="O8" s="689">
        <v>0</v>
      </c>
    </row>
    <row r="9" spans="1:15">
      <c r="A9" s="493">
        <v>3</v>
      </c>
      <c r="B9" s="501" t="s">
        <v>696</v>
      </c>
      <c r="C9" s="705">
        <v>120961238.8168</v>
      </c>
      <c r="D9" s="689">
        <v>120526103.16859999</v>
      </c>
      <c r="E9" s="689">
        <v>103517.21</v>
      </c>
      <c r="F9" s="707">
        <v>37704.482300000003</v>
      </c>
      <c r="G9" s="707">
        <v>16157.7156</v>
      </c>
      <c r="H9" s="689">
        <v>277756.2403</v>
      </c>
      <c r="I9" s="689">
        <v>2718020.2271619998</v>
      </c>
      <c r="J9" s="707">
        <v>2410522.0633720001</v>
      </c>
      <c r="K9" s="707">
        <v>10351.721</v>
      </c>
      <c r="L9" s="707">
        <v>11311.34469</v>
      </c>
      <c r="M9" s="707">
        <v>8078.8577999999998</v>
      </c>
      <c r="N9" s="707">
        <v>277756.2403</v>
      </c>
      <c r="O9" s="689">
        <v>0</v>
      </c>
    </row>
    <row r="10" spans="1:15">
      <c r="A10" s="493">
        <v>4</v>
      </c>
      <c r="B10" s="501" t="s">
        <v>697</v>
      </c>
      <c r="C10" s="705">
        <v>637582102.55669999</v>
      </c>
      <c r="D10" s="689">
        <v>500343737.27389997</v>
      </c>
      <c r="E10" s="689">
        <v>90783671.7544</v>
      </c>
      <c r="F10" s="707">
        <v>46009736.047399998</v>
      </c>
      <c r="G10" s="707">
        <v>138581.24729999999</v>
      </c>
      <c r="H10" s="689">
        <v>306376.23369999998</v>
      </c>
      <c r="I10" s="689">
        <v>33263829.592487998</v>
      </c>
      <c r="J10" s="707">
        <v>10006874.745478</v>
      </c>
      <c r="K10" s="707">
        <v>9078367.1754400004</v>
      </c>
      <c r="L10" s="707">
        <v>13802920.81422</v>
      </c>
      <c r="M10" s="707">
        <v>69290.623649999994</v>
      </c>
      <c r="N10" s="707">
        <v>306376.23369999998</v>
      </c>
      <c r="O10" s="689">
        <v>0</v>
      </c>
    </row>
    <row r="11" spans="1:15">
      <c r="A11" s="493">
        <v>5</v>
      </c>
      <c r="B11" s="501" t="s">
        <v>698</v>
      </c>
      <c r="C11" s="705">
        <v>1092363936.8339</v>
      </c>
      <c r="D11" s="689">
        <v>892536940.68019998</v>
      </c>
      <c r="E11" s="689">
        <v>146934861.1796</v>
      </c>
      <c r="F11" s="707">
        <v>49741630.845100001</v>
      </c>
      <c r="G11" s="707">
        <v>2439315.4122000001</v>
      </c>
      <c r="H11" s="689">
        <v>711188.71680000005</v>
      </c>
      <c r="I11" s="689">
        <v>49397560.607993998</v>
      </c>
      <c r="J11" s="707">
        <v>17850738.813604001</v>
      </c>
      <c r="K11" s="707">
        <v>14693486.11796</v>
      </c>
      <c r="L11" s="707">
        <v>14922489.253529999</v>
      </c>
      <c r="M11" s="707">
        <v>1219657.7061000001</v>
      </c>
      <c r="N11" s="707">
        <v>711188.71680000005</v>
      </c>
      <c r="O11" s="689">
        <v>0</v>
      </c>
    </row>
    <row r="12" spans="1:15">
      <c r="A12" s="493">
        <v>6</v>
      </c>
      <c r="B12" s="501" t="s">
        <v>699</v>
      </c>
      <c r="C12" s="705">
        <v>382473128.67500001</v>
      </c>
      <c r="D12" s="689">
        <v>306986728.69230002</v>
      </c>
      <c r="E12" s="689">
        <v>37765198.072899997</v>
      </c>
      <c r="F12" s="707">
        <v>17784692.399</v>
      </c>
      <c r="G12" s="707">
        <v>18601001.654599998</v>
      </c>
      <c r="H12" s="689">
        <v>1335507.8562</v>
      </c>
      <c r="I12" s="689">
        <v>25887670.784336001</v>
      </c>
      <c r="J12" s="707">
        <v>6139734.5738460002</v>
      </c>
      <c r="K12" s="707">
        <v>3776519.8072899999</v>
      </c>
      <c r="L12" s="707">
        <v>5335407.7197000002</v>
      </c>
      <c r="M12" s="707">
        <v>9300500.8272999991</v>
      </c>
      <c r="N12" s="707">
        <v>1335507.8562</v>
      </c>
      <c r="O12" s="689">
        <v>0</v>
      </c>
    </row>
    <row r="13" spans="1:15">
      <c r="A13" s="493">
        <v>7</v>
      </c>
      <c r="B13" s="501" t="s">
        <v>700</v>
      </c>
      <c r="C13" s="705">
        <v>441106662.20200002</v>
      </c>
      <c r="D13" s="689">
        <v>400743950.69809997</v>
      </c>
      <c r="E13" s="689">
        <v>13209739.6589</v>
      </c>
      <c r="F13" s="707">
        <v>24058777.3631</v>
      </c>
      <c r="G13" s="707">
        <v>2184021.4567</v>
      </c>
      <c r="H13" s="689">
        <v>910173.02520000003</v>
      </c>
      <c r="I13" s="689">
        <v>18555669.942332</v>
      </c>
      <c r="J13" s="707">
        <v>8014879.0139619997</v>
      </c>
      <c r="K13" s="707">
        <v>1320973.9658900001</v>
      </c>
      <c r="L13" s="707">
        <v>7217633.2089299997</v>
      </c>
      <c r="M13" s="707">
        <v>1092010.72835</v>
      </c>
      <c r="N13" s="707">
        <v>910173.02520000003</v>
      </c>
      <c r="O13" s="689">
        <v>0</v>
      </c>
    </row>
    <row r="14" spans="1:15">
      <c r="A14" s="493">
        <v>8</v>
      </c>
      <c r="B14" s="501" t="s">
        <v>701</v>
      </c>
      <c r="C14" s="705">
        <v>665509973.84800005</v>
      </c>
      <c r="D14" s="689">
        <v>642223900.45850003</v>
      </c>
      <c r="E14" s="689">
        <v>12671213.559800001</v>
      </c>
      <c r="F14" s="707">
        <v>6461917.7542000003</v>
      </c>
      <c r="G14" s="707">
        <v>1829990.0833999999</v>
      </c>
      <c r="H14" s="689">
        <v>2322951.9920999999</v>
      </c>
      <c r="I14" s="689">
        <v>19288121.72521</v>
      </c>
      <c r="J14" s="707">
        <v>12844478.00917</v>
      </c>
      <c r="K14" s="707">
        <v>1267121.35598</v>
      </c>
      <c r="L14" s="707">
        <v>1938575.32626</v>
      </c>
      <c r="M14" s="707">
        <v>914995.04169999994</v>
      </c>
      <c r="N14" s="707">
        <v>2322951.9920999999</v>
      </c>
      <c r="O14" s="689">
        <v>0</v>
      </c>
    </row>
    <row r="15" spans="1:15">
      <c r="A15" s="493">
        <v>9</v>
      </c>
      <c r="B15" s="501" t="s">
        <v>702</v>
      </c>
      <c r="C15" s="705">
        <v>413022788.97390002</v>
      </c>
      <c r="D15" s="689">
        <v>369670469.5916</v>
      </c>
      <c r="E15" s="689">
        <v>31112599.837000001</v>
      </c>
      <c r="F15" s="707">
        <v>6435000.4939999999</v>
      </c>
      <c r="G15" s="707">
        <v>4859515.2341</v>
      </c>
      <c r="H15" s="689">
        <v>945203.81720000005</v>
      </c>
      <c r="I15" s="689">
        <v>15810130.957982</v>
      </c>
      <c r="J15" s="707">
        <v>7393409.3918319996</v>
      </c>
      <c r="K15" s="707">
        <v>3111259.9837000002</v>
      </c>
      <c r="L15" s="707">
        <v>1930500.1481999999</v>
      </c>
      <c r="M15" s="707">
        <v>2429757.61705</v>
      </c>
      <c r="N15" s="707">
        <v>945203.81720000005</v>
      </c>
      <c r="O15" s="689">
        <v>0</v>
      </c>
    </row>
    <row r="16" spans="1:15">
      <c r="A16" s="493">
        <v>10</v>
      </c>
      <c r="B16" s="501" t="s">
        <v>703</v>
      </c>
      <c r="C16" s="705">
        <v>128900092.87289999</v>
      </c>
      <c r="D16" s="689">
        <v>126152903.00660001</v>
      </c>
      <c r="E16" s="689">
        <v>1551684.656</v>
      </c>
      <c r="F16" s="707">
        <v>631610.5196</v>
      </c>
      <c r="G16" s="707">
        <v>106633.7264</v>
      </c>
      <c r="H16" s="689">
        <v>457260.96429999999</v>
      </c>
      <c r="I16" s="689">
        <v>3378287.509112</v>
      </c>
      <c r="J16" s="707">
        <v>2523058.0601320001</v>
      </c>
      <c r="K16" s="707">
        <v>155168.4656</v>
      </c>
      <c r="L16" s="707">
        <v>189483.15588000001</v>
      </c>
      <c r="M16" s="707">
        <v>53316.8632</v>
      </c>
      <c r="N16" s="707">
        <v>457260.96429999999</v>
      </c>
      <c r="O16" s="689">
        <v>0</v>
      </c>
    </row>
    <row r="17" spans="1:15">
      <c r="A17" s="493">
        <v>11</v>
      </c>
      <c r="B17" s="501" t="s">
        <v>704</v>
      </c>
      <c r="C17" s="705">
        <v>119956341.7603</v>
      </c>
      <c r="D17" s="689">
        <v>110046767.53039999</v>
      </c>
      <c r="E17" s="689">
        <v>2662627.3960000002</v>
      </c>
      <c r="F17" s="707">
        <v>6461665.9606999997</v>
      </c>
      <c r="G17" s="707">
        <v>223767.84839999999</v>
      </c>
      <c r="H17" s="689">
        <v>561513.02480000001</v>
      </c>
      <c r="I17" s="689">
        <v>5079094.8274180004</v>
      </c>
      <c r="J17" s="707">
        <v>2200935.3506080001</v>
      </c>
      <c r="K17" s="707">
        <v>266262.73959999997</v>
      </c>
      <c r="L17" s="707">
        <v>1938499.7882099999</v>
      </c>
      <c r="M17" s="707">
        <v>111883.92419999999</v>
      </c>
      <c r="N17" s="707">
        <v>561513.02480000001</v>
      </c>
      <c r="O17" s="689">
        <v>0</v>
      </c>
    </row>
    <row r="18" spans="1:15">
      <c r="A18" s="493">
        <v>12</v>
      </c>
      <c r="B18" s="501" t="s">
        <v>705</v>
      </c>
      <c r="C18" s="705">
        <v>1311858264.0158</v>
      </c>
      <c r="D18" s="689">
        <v>1243882034.3919001</v>
      </c>
      <c r="E18" s="689">
        <v>27552198.604600001</v>
      </c>
      <c r="F18" s="707">
        <v>28670469.992899999</v>
      </c>
      <c r="G18" s="707">
        <v>4030696.4166999999</v>
      </c>
      <c r="H18" s="689">
        <v>7722864.6096999999</v>
      </c>
      <c r="I18" s="689">
        <v>45972214.364217997</v>
      </c>
      <c r="J18" s="707">
        <v>24877640.687837999</v>
      </c>
      <c r="K18" s="707">
        <v>2755219.8604600001</v>
      </c>
      <c r="L18" s="707">
        <v>8601140.9978700001</v>
      </c>
      <c r="M18" s="707">
        <v>2015348.20835</v>
      </c>
      <c r="N18" s="707">
        <v>7722864.6096999999</v>
      </c>
      <c r="O18" s="689">
        <v>0</v>
      </c>
    </row>
    <row r="19" spans="1:15">
      <c r="A19" s="493">
        <v>13</v>
      </c>
      <c r="B19" s="501" t="s">
        <v>706</v>
      </c>
      <c r="C19" s="705">
        <v>580872965.65289998</v>
      </c>
      <c r="D19" s="689">
        <v>560873579.2615</v>
      </c>
      <c r="E19" s="689">
        <v>6148124.7438000003</v>
      </c>
      <c r="F19" s="707">
        <v>9247861.3341000006</v>
      </c>
      <c r="G19" s="707">
        <v>1281598.3663999999</v>
      </c>
      <c r="H19" s="689">
        <v>3321801.9471</v>
      </c>
      <c r="I19" s="689">
        <v>18569243.59014</v>
      </c>
      <c r="J19" s="707">
        <v>11217471.58523</v>
      </c>
      <c r="K19" s="707">
        <v>614812.47438000003</v>
      </c>
      <c r="L19" s="707">
        <v>2774358.4002299998</v>
      </c>
      <c r="M19" s="707">
        <v>640799.18319999997</v>
      </c>
      <c r="N19" s="707">
        <v>3321801.9471</v>
      </c>
      <c r="O19" s="689">
        <v>0</v>
      </c>
    </row>
    <row r="20" spans="1:15">
      <c r="A20" s="493">
        <v>14</v>
      </c>
      <c r="B20" s="501" t="s">
        <v>707</v>
      </c>
      <c r="C20" s="705">
        <v>1338552512.0399001</v>
      </c>
      <c r="D20" s="689">
        <v>1045093889.0651</v>
      </c>
      <c r="E20" s="689">
        <v>204520025.72479999</v>
      </c>
      <c r="F20" s="707">
        <v>86358731.810800001</v>
      </c>
      <c r="G20" s="707">
        <v>561014.11100000003</v>
      </c>
      <c r="H20" s="689">
        <v>2018851.3282000001</v>
      </c>
      <c r="I20" s="689">
        <v>69560858.280722007</v>
      </c>
      <c r="J20" s="707">
        <v>20901877.781302001</v>
      </c>
      <c r="K20" s="707">
        <v>20452002.572480001</v>
      </c>
      <c r="L20" s="707">
        <v>25907619.54324</v>
      </c>
      <c r="M20" s="707">
        <v>280507.05550000002</v>
      </c>
      <c r="N20" s="707">
        <v>2018851.3282000001</v>
      </c>
      <c r="O20" s="689">
        <v>0</v>
      </c>
    </row>
    <row r="21" spans="1:15">
      <c r="A21" s="493">
        <v>15</v>
      </c>
      <c r="B21" s="501" t="s">
        <v>708</v>
      </c>
      <c r="C21" s="705">
        <v>331683288.48110002</v>
      </c>
      <c r="D21" s="689">
        <v>286342072.94270003</v>
      </c>
      <c r="E21" s="689">
        <v>15007771.260399999</v>
      </c>
      <c r="F21" s="707">
        <v>29527284.196600001</v>
      </c>
      <c r="G21" s="707">
        <v>451531.36729999998</v>
      </c>
      <c r="H21" s="689">
        <v>354628.71409999998</v>
      </c>
      <c r="I21" s="689">
        <v>16666198.241624</v>
      </c>
      <c r="J21" s="707">
        <v>5726841.4588540001</v>
      </c>
      <c r="K21" s="707">
        <v>1500777.12604</v>
      </c>
      <c r="L21" s="707">
        <v>8858185.2589800004</v>
      </c>
      <c r="M21" s="707">
        <v>225765.68364999999</v>
      </c>
      <c r="N21" s="707">
        <v>354628.71409999998</v>
      </c>
      <c r="O21" s="689">
        <v>0</v>
      </c>
    </row>
    <row r="22" spans="1:15">
      <c r="A22" s="493">
        <v>16</v>
      </c>
      <c r="B22" s="501" t="s">
        <v>709</v>
      </c>
      <c r="C22" s="705">
        <v>173703472.37979999</v>
      </c>
      <c r="D22" s="689">
        <v>165727583.70950001</v>
      </c>
      <c r="E22" s="689">
        <v>6750625.6984999999</v>
      </c>
      <c r="F22" s="707">
        <v>231435.21599999999</v>
      </c>
      <c r="G22" s="707">
        <v>122565.82950000001</v>
      </c>
      <c r="H22" s="689">
        <v>871261.92630000005</v>
      </c>
      <c r="I22" s="689">
        <v>4991589.64989</v>
      </c>
      <c r="J22" s="707">
        <v>3314551.6741900002</v>
      </c>
      <c r="K22" s="707">
        <v>675062.56984999997</v>
      </c>
      <c r="L22" s="707">
        <v>69430.564799999993</v>
      </c>
      <c r="M22" s="707">
        <v>61282.914750000004</v>
      </c>
      <c r="N22" s="707">
        <v>871261.92630000005</v>
      </c>
      <c r="O22" s="689">
        <v>0</v>
      </c>
    </row>
    <row r="23" spans="1:15">
      <c r="A23" s="493">
        <v>17</v>
      </c>
      <c r="B23" s="501" t="s">
        <v>710</v>
      </c>
      <c r="C23" s="705">
        <v>184366299.31150001</v>
      </c>
      <c r="D23" s="689">
        <v>140993764.03780001</v>
      </c>
      <c r="E23" s="689">
        <v>40620683.145599999</v>
      </c>
      <c r="F23" s="707">
        <v>2713520.0236</v>
      </c>
      <c r="G23" s="707">
        <v>29948.68</v>
      </c>
      <c r="H23" s="689">
        <v>8383.4244999999992</v>
      </c>
      <c r="I23" s="689">
        <v>7719357.3668959998</v>
      </c>
      <c r="J23" s="707">
        <v>2819875.280756</v>
      </c>
      <c r="K23" s="707">
        <v>4062068.3145599999</v>
      </c>
      <c r="L23" s="707">
        <v>814056.00708000001</v>
      </c>
      <c r="M23" s="707">
        <v>14974.34</v>
      </c>
      <c r="N23" s="707">
        <v>8383.4244999999992</v>
      </c>
      <c r="O23" s="689">
        <v>0</v>
      </c>
    </row>
    <row r="24" spans="1:15">
      <c r="A24" s="493">
        <v>18</v>
      </c>
      <c r="B24" s="501" t="s">
        <v>711</v>
      </c>
      <c r="C24" s="705">
        <v>992531367.37220001</v>
      </c>
      <c r="D24" s="689">
        <v>967316149.9698</v>
      </c>
      <c r="E24" s="689">
        <v>10238199.8839</v>
      </c>
      <c r="F24" s="707">
        <v>13630033.507200001</v>
      </c>
      <c r="G24" s="707">
        <v>1247537.18</v>
      </c>
      <c r="H24" s="689">
        <v>99446.831300000005</v>
      </c>
      <c r="I24" s="689">
        <v>25182368.461245999</v>
      </c>
      <c r="J24" s="707">
        <v>19346322.999396</v>
      </c>
      <c r="K24" s="707">
        <v>1023819.98839</v>
      </c>
      <c r="L24" s="707">
        <v>4089010.05216</v>
      </c>
      <c r="M24" s="707">
        <v>623768.59</v>
      </c>
      <c r="N24" s="707">
        <v>99446.831300000005</v>
      </c>
      <c r="O24" s="689">
        <v>0</v>
      </c>
    </row>
    <row r="25" spans="1:15">
      <c r="A25" s="493">
        <v>19</v>
      </c>
      <c r="B25" s="501" t="s">
        <v>712</v>
      </c>
      <c r="C25" s="705">
        <v>89824716.258599997</v>
      </c>
      <c r="D25" s="689">
        <v>87601998.135499999</v>
      </c>
      <c r="E25" s="689">
        <v>113410.37390000001</v>
      </c>
      <c r="F25" s="707">
        <v>1909986.3056999999</v>
      </c>
      <c r="G25" s="707">
        <v>154304.49609999999</v>
      </c>
      <c r="H25" s="689">
        <v>45016.947399999997</v>
      </c>
      <c r="I25" s="689">
        <v>2458546.0872599999</v>
      </c>
      <c r="J25" s="707">
        <v>1752039.9627100001</v>
      </c>
      <c r="K25" s="707">
        <v>11341.03739</v>
      </c>
      <c r="L25" s="707">
        <v>572995.89171</v>
      </c>
      <c r="M25" s="707">
        <v>77152.248049999995</v>
      </c>
      <c r="N25" s="707">
        <v>45016.947399999997</v>
      </c>
      <c r="O25" s="689">
        <v>0</v>
      </c>
    </row>
    <row r="26" spans="1:15">
      <c r="A26" s="493">
        <v>20</v>
      </c>
      <c r="B26" s="501" t="s">
        <v>713</v>
      </c>
      <c r="C26" s="705">
        <v>501712185.73580003</v>
      </c>
      <c r="D26" s="689">
        <v>484878248.4684</v>
      </c>
      <c r="E26" s="689">
        <v>10095867.191</v>
      </c>
      <c r="F26" s="707">
        <v>4901560.8098999998</v>
      </c>
      <c r="G26" s="707">
        <v>1216445.7339999999</v>
      </c>
      <c r="H26" s="689">
        <v>620063.53249999997</v>
      </c>
      <c r="I26" s="689">
        <v>13405906.330938</v>
      </c>
      <c r="J26" s="707">
        <v>9697564.9693679996</v>
      </c>
      <c r="K26" s="707">
        <v>1009586.7191</v>
      </c>
      <c r="L26" s="707">
        <v>1470468.24297</v>
      </c>
      <c r="M26" s="707">
        <v>608222.86699999997</v>
      </c>
      <c r="N26" s="707">
        <v>620063.53249999997</v>
      </c>
      <c r="O26" s="689">
        <v>0</v>
      </c>
    </row>
    <row r="27" spans="1:15">
      <c r="A27" s="493">
        <v>21</v>
      </c>
      <c r="B27" s="501" t="s">
        <v>714</v>
      </c>
      <c r="C27" s="705">
        <v>62023341.411799997</v>
      </c>
      <c r="D27" s="689">
        <v>60684993.699500002</v>
      </c>
      <c r="E27" s="689">
        <v>115029.97</v>
      </c>
      <c r="F27" s="707">
        <v>670009.02300000004</v>
      </c>
      <c r="G27" s="707">
        <v>60155.33</v>
      </c>
      <c r="H27" s="689">
        <v>493153.38929999998</v>
      </c>
      <c r="I27" s="689">
        <v>1949436.63219</v>
      </c>
      <c r="J27" s="707">
        <v>1213699.87399</v>
      </c>
      <c r="K27" s="707">
        <v>11502.996999999999</v>
      </c>
      <c r="L27" s="707">
        <v>201002.70689999999</v>
      </c>
      <c r="M27" s="707">
        <v>30077.665000000001</v>
      </c>
      <c r="N27" s="707">
        <v>493153.38929999998</v>
      </c>
      <c r="O27" s="689">
        <v>0</v>
      </c>
    </row>
    <row r="28" spans="1:15">
      <c r="A28" s="493">
        <v>22</v>
      </c>
      <c r="B28" s="501" t="s">
        <v>715</v>
      </c>
      <c r="C28" s="705">
        <v>62154547.153700002</v>
      </c>
      <c r="D28" s="689">
        <v>61211423.504600003</v>
      </c>
      <c r="E28" s="689">
        <v>237307.6</v>
      </c>
      <c r="F28" s="707">
        <v>544827.73</v>
      </c>
      <c r="G28" s="707">
        <v>145131.5</v>
      </c>
      <c r="H28" s="689">
        <v>15856.819100000001</v>
      </c>
      <c r="I28" s="689">
        <v>1499830.1181920001</v>
      </c>
      <c r="J28" s="707">
        <v>1224228.470092</v>
      </c>
      <c r="K28" s="707">
        <v>23730.76</v>
      </c>
      <c r="L28" s="707">
        <v>163448.31899999999</v>
      </c>
      <c r="M28" s="707">
        <v>72565.75</v>
      </c>
      <c r="N28" s="707">
        <v>15856.819100000001</v>
      </c>
      <c r="O28" s="689">
        <v>0</v>
      </c>
    </row>
    <row r="29" spans="1:15">
      <c r="A29" s="493">
        <v>23</v>
      </c>
      <c r="B29" s="501" t="s">
        <v>716</v>
      </c>
      <c r="C29" s="705">
        <v>3393558693.9991002</v>
      </c>
      <c r="D29" s="689">
        <v>3180942131.4949999</v>
      </c>
      <c r="E29" s="689">
        <v>97581546.0625</v>
      </c>
      <c r="F29" s="707">
        <v>87202871.731399998</v>
      </c>
      <c r="G29" s="707">
        <v>15232820.194</v>
      </c>
      <c r="H29" s="689">
        <v>12599324.5162</v>
      </c>
      <c r="I29" s="689">
        <v>119753593.36877</v>
      </c>
      <c r="J29" s="707">
        <v>63618842.629900001</v>
      </c>
      <c r="K29" s="707">
        <v>9758154.6062499993</v>
      </c>
      <c r="L29" s="707">
        <v>26160861.519420002</v>
      </c>
      <c r="M29" s="707">
        <v>7616410.0970000001</v>
      </c>
      <c r="N29" s="707">
        <v>12599324.5162</v>
      </c>
      <c r="O29" s="689">
        <v>0</v>
      </c>
    </row>
    <row r="30" spans="1:15">
      <c r="A30" s="493">
        <v>24</v>
      </c>
      <c r="B30" s="501" t="s">
        <v>717</v>
      </c>
      <c r="C30" s="705">
        <v>816966918.36730003</v>
      </c>
      <c r="D30" s="689">
        <v>779647711.98800004</v>
      </c>
      <c r="E30" s="689">
        <v>16192722.518200001</v>
      </c>
      <c r="F30" s="707">
        <v>11699654.431299999</v>
      </c>
      <c r="G30" s="707">
        <v>4272977.7609999999</v>
      </c>
      <c r="H30" s="689">
        <v>5153851.6688000001</v>
      </c>
      <c r="I30" s="689">
        <v>28012463.370269999</v>
      </c>
      <c r="J30" s="707">
        <v>15592954.23976</v>
      </c>
      <c r="K30" s="707">
        <v>1619272.2518199999</v>
      </c>
      <c r="L30" s="707">
        <v>3509896.3293900001</v>
      </c>
      <c r="M30" s="707">
        <v>2136488.8805</v>
      </c>
      <c r="N30" s="707">
        <v>5153851.6688000001</v>
      </c>
      <c r="O30" s="689">
        <v>0</v>
      </c>
    </row>
    <row r="31" spans="1:15">
      <c r="A31" s="493">
        <v>25</v>
      </c>
      <c r="B31" s="501" t="s">
        <v>718</v>
      </c>
      <c r="C31" s="705">
        <v>1783303102.1551001</v>
      </c>
      <c r="D31" s="689">
        <v>1675532423.3250999</v>
      </c>
      <c r="E31" s="689">
        <v>41020809.196699999</v>
      </c>
      <c r="F31" s="707">
        <v>50828515.8596</v>
      </c>
      <c r="G31" s="707">
        <v>9430102.7104000002</v>
      </c>
      <c r="H31" s="689">
        <v>6491251.0632999996</v>
      </c>
      <c r="I31" s="689">
        <v>64067586.562551998</v>
      </c>
      <c r="J31" s="707">
        <v>33510648.466502</v>
      </c>
      <c r="K31" s="707">
        <v>4102080.9196700002</v>
      </c>
      <c r="L31" s="707">
        <v>15248554.75788</v>
      </c>
      <c r="M31" s="707">
        <v>4715051.3552000001</v>
      </c>
      <c r="N31" s="707">
        <v>6491251.0632999996</v>
      </c>
      <c r="O31" s="689">
        <v>0</v>
      </c>
    </row>
    <row r="32" spans="1:15">
      <c r="A32" s="493">
        <v>26</v>
      </c>
      <c r="B32" s="501" t="s">
        <v>820</v>
      </c>
      <c r="C32" s="705">
        <v>651317084.46099997</v>
      </c>
      <c r="D32" s="689">
        <v>584302530.45210004</v>
      </c>
      <c r="E32" s="689">
        <v>16699253.0265</v>
      </c>
      <c r="F32" s="707">
        <v>21510598.005899999</v>
      </c>
      <c r="G32" s="707">
        <v>6269020.1540999999</v>
      </c>
      <c r="H32" s="689">
        <v>22535682.8224</v>
      </c>
      <c r="I32" s="689">
        <v>45479348.212912001</v>
      </c>
      <c r="J32" s="707">
        <v>11686050.609042</v>
      </c>
      <c r="K32" s="707">
        <v>1669925.30265</v>
      </c>
      <c r="L32" s="707">
        <v>6453179.4017700003</v>
      </c>
      <c r="M32" s="707">
        <v>3134510.07705</v>
      </c>
      <c r="N32" s="707">
        <v>22535682.8224</v>
      </c>
      <c r="O32" s="689">
        <v>0</v>
      </c>
    </row>
    <row r="33" spans="1:15">
      <c r="A33" s="493">
        <v>27</v>
      </c>
      <c r="B33" s="542" t="s">
        <v>68</v>
      </c>
      <c r="C33" s="708">
        <v>16871808618.823099</v>
      </c>
      <c r="D33" s="689">
        <v>15372750268.9058</v>
      </c>
      <c r="E33" s="689">
        <v>835277556.34689999</v>
      </c>
      <c r="F33" s="707">
        <v>515987262.51920003</v>
      </c>
      <c r="G33" s="707">
        <v>76329279.985699996</v>
      </c>
      <c r="H33" s="689">
        <v>71464251.065500006</v>
      </c>
      <c r="I33" s="692">
        <v>655407830.82691598</v>
      </c>
      <c r="J33" s="707">
        <v>307455005.37811601</v>
      </c>
      <c r="K33" s="707">
        <v>83527755.634690002</v>
      </c>
      <c r="L33" s="707">
        <v>154796178.75576001</v>
      </c>
      <c r="M33" s="707">
        <v>38164639.992849998</v>
      </c>
      <c r="N33" s="707">
        <v>71464251.065500006</v>
      </c>
      <c r="O33" s="689">
        <v>24809680.620000001</v>
      </c>
    </row>
    <row r="34" spans="1:15">
      <c r="A34" s="502"/>
      <c r="B34" s="502"/>
      <c r="C34" s="502"/>
      <c r="D34" s="502"/>
      <c r="E34" s="502"/>
      <c r="H34" s="502"/>
      <c r="I34" s="502"/>
      <c r="O34" s="502"/>
    </row>
    <row r="35" spans="1:15">
      <c r="A35" s="502"/>
      <c r="B35" s="504"/>
      <c r="C35" s="504"/>
      <c r="D35" s="502"/>
      <c r="E35" s="502"/>
      <c r="H35" s="502"/>
      <c r="I35" s="502"/>
      <c r="O35" s="502"/>
    </row>
    <row r="36" spans="1:15">
      <c r="A36" s="502"/>
      <c r="B36" s="502"/>
      <c r="C36" s="502"/>
      <c r="D36" s="502"/>
      <c r="E36" s="502"/>
      <c r="H36" s="502"/>
      <c r="I36" s="502"/>
      <c r="O36" s="502"/>
    </row>
    <row r="37" spans="1:15">
      <c r="A37" s="502"/>
      <c r="B37" s="502"/>
      <c r="C37" s="502"/>
      <c r="D37" s="502"/>
      <c r="E37" s="502"/>
      <c r="H37" s="502"/>
      <c r="I37" s="502"/>
      <c r="O37" s="502"/>
    </row>
    <row r="38" spans="1:15">
      <c r="A38" s="502"/>
      <c r="B38" s="502"/>
      <c r="C38" s="728"/>
      <c r="D38" s="728"/>
      <c r="E38" s="728"/>
      <c r="F38" s="728"/>
      <c r="G38" s="728"/>
      <c r="H38" s="728"/>
      <c r="I38" s="728"/>
      <c r="J38" s="728"/>
      <c r="K38" s="728"/>
      <c r="L38" s="728"/>
      <c r="M38" s="728"/>
      <c r="N38" s="728"/>
      <c r="O38" s="728"/>
    </row>
    <row r="39" spans="1:15">
      <c r="A39" s="502"/>
      <c r="B39" s="502"/>
      <c r="C39" s="728"/>
      <c r="D39" s="728"/>
      <c r="E39" s="728"/>
      <c r="F39" s="728"/>
      <c r="G39" s="728"/>
      <c r="H39" s="728"/>
      <c r="I39" s="728"/>
      <c r="J39" s="728"/>
      <c r="K39" s="728"/>
      <c r="L39" s="728"/>
      <c r="M39" s="728"/>
      <c r="N39" s="728"/>
      <c r="O39" s="728"/>
    </row>
    <row r="40" spans="1:15">
      <c r="A40" s="502"/>
      <c r="B40" s="502"/>
      <c r="C40" s="728"/>
      <c r="D40" s="728"/>
      <c r="E40" s="728"/>
      <c r="F40" s="728"/>
      <c r="G40" s="728"/>
      <c r="H40" s="728"/>
      <c r="I40" s="728"/>
      <c r="J40" s="728"/>
      <c r="K40" s="728"/>
      <c r="L40" s="728"/>
      <c r="M40" s="728"/>
      <c r="N40" s="728"/>
      <c r="O40" s="728"/>
    </row>
    <row r="41" spans="1:15">
      <c r="A41" s="505"/>
      <c r="B41" s="505"/>
      <c r="C41" s="728"/>
      <c r="D41" s="728"/>
      <c r="E41" s="728"/>
      <c r="F41" s="728"/>
      <c r="G41" s="728"/>
      <c r="H41" s="728"/>
      <c r="I41" s="728"/>
      <c r="J41" s="728"/>
      <c r="K41" s="728"/>
      <c r="L41" s="728"/>
      <c r="M41" s="728"/>
      <c r="N41" s="728"/>
      <c r="O41" s="728"/>
    </row>
    <row r="42" spans="1:15">
      <c r="A42" s="505"/>
      <c r="B42" s="505"/>
      <c r="C42" s="728"/>
      <c r="D42" s="728"/>
      <c r="E42" s="728"/>
      <c r="F42" s="728"/>
      <c r="G42" s="728"/>
      <c r="H42" s="728"/>
      <c r="I42" s="728"/>
      <c r="J42" s="728"/>
      <c r="K42" s="728"/>
      <c r="L42" s="728"/>
      <c r="M42" s="728"/>
      <c r="N42" s="728"/>
      <c r="O42" s="728"/>
    </row>
    <row r="43" spans="1:15">
      <c r="A43" s="502"/>
      <c r="B43" s="506"/>
      <c r="C43" s="728"/>
      <c r="D43" s="728"/>
      <c r="E43" s="728"/>
      <c r="F43" s="728"/>
      <c r="G43" s="728"/>
      <c r="H43" s="728"/>
      <c r="I43" s="728"/>
      <c r="J43" s="728"/>
      <c r="K43" s="728"/>
      <c r="L43" s="728"/>
      <c r="M43" s="728"/>
      <c r="N43" s="728"/>
      <c r="O43" s="728"/>
    </row>
    <row r="44" spans="1:15">
      <c r="A44" s="502"/>
      <c r="B44" s="506"/>
      <c r="C44" s="728"/>
      <c r="D44" s="728"/>
      <c r="E44" s="728"/>
      <c r="F44" s="728"/>
      <c r="G44" s="728"/>
      <c r="H44" s="728"/>
      <c r="I44" s="728"/>
      <c r="J44" s="728"/>
      <c r="K44" s="728"/>
      <c r="L44" s="728"/>
      <c r="M44" s="728"/>
      <c r="N44" s="728"/>
      <c r="O44" s="728"/>
    </row>
    <row r="45" spans="1:15">
      <c r="A45" s="502"/>
      <c r="B45" s="506"/>
      <c r="C45" s="728"/>
      <c r="D45" s="728"/>
      <c r="E45" s="728"/>
      <c r="F45" s="728"/>
      <c r="G45" s="728"/>
      <c r="H45" s="728"/>
      <c r="I45" s="728"/>
      <c r="J45" s="728"/>
      <c r="K45" s="728"/>
      <c r="L45" s="728"/>
      <c r="M45" s="728"/>
      <c r="N45" s="728"/>
      <c r="O45" s="728"/>
    </row>
    <row r="46" spans="1:15">
      <c r="A46" s="502"/>
      <c r="B46" s="502"/>
      <c r="C46" s="728"/>
      <c r="D46" s="728"/>
      <c r="E46" s="728"/>
      <c r="F46" s="728"/>
      <c r="G46" s="728"/>
      <c r="H46" s="728"/>
      <c r="I46" s="728"/>
      <c r="J46" s="728"/>
      <c r="K46" s="728"/>
      <c r="L46" s="728"/>
      <c r="M46" s="728"/>
      <c r="N46" s="728"/>
      <c r="O46" s="728"/>
    </row>
    <row r="47" spans="1:15">
      <c r="C47" s="728"/>
      <c r="D47" s="728"/>
      <c r="E47" s="728"/>
      <c r="F47" s="728"/>
      <c r="G47" s="728"/>
      <c r="H47" s="728"/>
      <c r="I47" s="728"/>
      <c r="J47" s="728"/>
      <c r="K47" s="728"/>
      <c r="L47" s="728"/>
      <c r="M47" s="728"/>
      <c r="N47" s="728"/>
      <c r="O47" s="728"/>
    </row>
    <row r="48" spans="1:15">
      <c r="C48" s="728"/>
      <c r="D48" s="728"/>
      <c r="E48" s="728"/>
      <c r="F48" s="728"/>
      <c r="G48" s="728"/>
      <c r="H48" s="728"/>
      <c r="I48" s="728"/>
      <c r="J48" s="728"/>
      <c r="K48" s="728"/>
      <c r="L48" s="728"/>
      <c r="M48" s="728"/>
      <c r="N48" s="728"/>
      <c r="O48" s="728"/>
    </row>
    <row r="49" spans="3:15">
      <c r="C49" s="728"/>
      <c r="D49" s="728"/>
      <c r="E49" s="728"/>
      <c r="F49" s="728"/>
      <c r="G49" s="728"/>
      <c r="H49" s="728"/>
      <c r="I49" s="728"/>
      <c r="J49" s="728"/>
      <c r="K49" s="728"/>
      <c r="L49" s="728"/>
      <c r="M49" s="728"/>
      <c r="N49" s="728"/>
      <c r="O49" s="728"/>
    </row>
    <row r="50" spans="3:15">
      <c r="C50" s="728"/>
      <c r="D50" s="728"/>
      <c r="E50" s="728"/>
      <c r="F50" s="728"/>
      <c r="G50" s="728"/>
      <c r="H50" s="728"/>
      <c r="I50" s="728"/>
      <c r="J50" s="728"/>
      <c r="K50" s="728"/>
      <c r="L50" s="728"/>
      <c r="M50" s="728"/>
      <c r="N50" s="728"/>
      <c r="O50" s="728"/>
    </row>
    <row r="51" spans="3:15">
      <c r="C51" s="728"/>
      <c r="D51" s="728"/>
      <c r="E51" s="728"/>
      <c r="F51" s="728"/>
      <c r="G51" s="728"/>
      <c r="H51" s="728"/>
      <c r="I51" s="728"/>
      <c r="J51" s="728"/>
      <c r="K51" s="728"/>
      <c r="L51" s="728"/>
      <c r="M51" s="728"/>
      <c r="N51" s="728"/>
      <c r="O51" s="728"/>
    </row>
    <row r="52" spans="3:15">
      <c r="C52" s="728"/>
      <c r="D52" s="728"/>
      <c r="E52" s="728"/>
      <c r="F52" s="728"/>
      <c r="G52" s="728"/>
      <c r="H52" s="728"/>
      <c r="I52" s="728"/>
      <c r="J52" s="728"/>
      <c r="K52" s="728"/>
      <c r="L52" s="728"/>
      <c r="M52" s="728"/>
      <c r="N52" s="728"/>
      <c r="O52" s="728"/>
    </row>
    <row r="53" spans="3:15">
      <c r="C53" s="728"/>
      <c r="D53" s="728"/>
      <c r="E53" s="728"/>
      <c r="F53" s="728"/>
      <c r="G53" s="728"/>
      <c r="H53" s="728"/>
      <c r="I53" s="728"/>
      <c r="J53" s="728"/>
      <c r="K53" s="728"/>
      <c r="L53" s="728"/>
      <c r="M53" s="728"/>
      <c r="N53" s="728"/>
      <c r="O53" s="728"/>
    </row>
    <row r="54" spans="3:15">
      <c r="C54" s="728"/>
      <c r="D54" s="728"/>
      <c r="E54" s="728"/>
      <c r="F54" s="728"/>
      <c r="G54" s="728"/>
      <c r="H54" s="728"/>
      <c r="I54" s="728"/>
      <c r="J54" s="728"/>
      <c r="K54" s="728"/>
      <c r="L54" s="728"/>
      <c r="M54" s="728"/>
      <c r="N54" s="728"/>
      <c r="O54" s="728"/>
    </row>
    <row r="55" spans="3:15">
      <c r="C55" s="728"/>
      <c r="D55" s="728"/>
      <c r="E55" s="728"/>
      <c r="F55" s="728"/>
      <c r="G55" s="728"/>
      <c r="H55" s="728"/>
      <c r="I55" s="728"/>
      <c r="J55" s="728"/>
      <c r="K55" s="728"/>
      <c r="L55" s="728"/>
      <c r="M55" s="728"/>
      <c r="N55" s="728"/>
      <c r="O55" s="728"/>
    </row>
    <row r="56" spans="3:15">
      <c r="C56" s="728"/>
      <c r="D56" s="728"/>
      <c r="E56" s="728"/>
      <c r="F56" s="728"/>
      <c r="G56" s="728"/>
      <c r="H56" s="728"/>
      <c r="I56" s="728"/>
      <c r="J56" s="728"/>
      <c r="K56" s="728"/>
      <c r="L56" s="728"/>
      <c r="M56" s="728"/>
      <c r="N56" s="728"/>
      <c r="O56" s="728"/>
    </row>
    <row r="57" spans="3:15">
      <c r="C57" s="728"/>
      <c r="D57" s="728"/>
      <c r="E57" s="728"/>
      <c r="F57" s="728"/>
      <c r="G57" s="728"/>
      <c r="H57" s="728"/>
      <c r="I57" s="728"/>
      <c r="J57" s="728"/>
      <c r="K57" s="728"/>
      <c r="L57" s="728"/>
      <c r="M57" s="728"/>
      <c r="N57" s="728"/>
      <c r="O57" s="728"/>
    </row>
    <row r="58" spans="3:15">
      <c r="C58" s="728"/>
      <c r="D58" s="728"/>
      <c r="E58" s="728"/>
      <c r="F58" s="728"/>
      <c r="G58" s="728"/>
      <c r="H58" s="728"/>
      <c r="I58" s="728"/>
      <c r="J58" s="728"/>
      <c r="K58" s="728"/>
      <c r="L58" s="728"/>
      <c r="M58" s="728"/>
      <c r="N58" s="728"/>
      <c r="O58" s="728"/>
    </row>
    <row r="59" spans="3:15">
      <c r="C59" s="728"/>
      <c r="D59" s="728"/>
      <c r="E59" s="728"/>
      <c r="F59" s="728"/>
      <c r="G59" s="728"/>
      <c r="H59" s="728"/>
      <c r="I59" s="728"/>
      <c r="J59" s="728"/>
      <c r="K59" s="728"/>
      <c r="L59" s="728"/>
      <c r="M59" s="728"/>
      <c r="N59" s="728"/>
      <c r="O59" s="728"/>
    </row>
    <row r="60" spans="3:15">
      <c r="C60" s="728"/>
      <c r="D60" s="728"/>
      <c r="E60" s="728"/>
      <c r="F60" s="728"/>
      <c r="G60" s="728"/>
      <c r="H60" s="728"/>
      <c r="I60" s="728"/>
      <c r="J60" s="728"/>
      <c r="K60" s="728"/>
      <c r="L60" s="728"/>
      <c r="M60" s="728"/>
      <c r="N60" s="728"/>
      <c r="O60" s="728"/>
    </row>
    <row r="61" spans="3:15">
      <c r="C61" s="728"/>
      <c r="D61" s="728"/>
      <c r="E61" s="728"/>
      <c r="F61" s="728"/>
      <c r="G61" s="728"/>
      <c r="H61" s="728"/>
      <c r="I61" s="728"/>
      <c r="J61" s="728"/>
      <c r="K61" s="728"/>
      <c r="L61" s="728"/>
      <c r="M61" s="728"/>
      <c r="N61" s="728"/>
      <c r="O61" s="728"/>
    </row>
    <row r="62" spans="3:15">
      <c r="C62" s="728"/>
      <c r="D62" s="728"/>
      <c r="E62" s="728"/>
      <c r="F62" s="728"/>
      <c r="G62" s="728"/>
      <c r="H62" s="728"/>
      <c r="I62" s="728"/>
      <c r="J62" s="728"/>
      <c r="K62" s="728"/>
      <c r="L62" s="728"/>
      <c r="M62" s="728"/>
      <c r="N62" s="728"/>
      <c r="O62" s="728"/>
    </row>
    <row r="63" spans="3:15">
      <c r="C63" s="728"/>
      <c r="D63" s="728"/>
      <c r="E63" s="728"/>
      <c r="F63" s="728"/>
      <c r="G63" s="728"/>
      <c r="H63" s="728"/>
      <c r="I63" s="728"/>
      <c r="J63" s="728"/>
      <c r="K63" s="728"/>
      <c r="L63" s="728"/>
      <c r="M63" s="728"/>
      <c r="N63" s="728"/>
      <c r="O63" s="728"/>
    </row>
    <row r="64" spans="3:15">
      <c r="C64" s="728"/>
      <c r="D64" s="728"/>
      <c r="E64" s="728"/>
      <c r="F64" s="728"/>
      <c r="G64" s="728"/>
      <c r="H64" s="728"/>
      <c r="I64" s="728"/>
      <c r="J64" s="728"/>
      <c r="K64" s="728"/>
      <c r="L64" s="728"/>
      <c r="M64" s="728"/>
      <c r="N64" s="728"/>
      <c r="O64" s="728"/>
    </row>
    <row r="65" spans="3:15">
      <c r="C65" s="728"/>
      <c r="D65" s="728"/>
      <c r="E65" s="728"/>
      <c r="F65" s="728"/>
      <c r="G65" s="728"/>
      <c r="H65" s="728"/>
      <c r="I65" s="728"/>
      <c r="J65" s="728"/>
      <c r="K65" s="728"/>
      <c r="L65" s="728"/>
      <c r="M65" s="728"/>
      <c r="N65" s="728"/>
      <c r="O65" s="728"/>
    </row>
    <row r="66" spans="3:15">
      <c r="C66" s="728"/>
      <c r="D66" s="728"/>
      <c r="E66" s="728"/>
      <c r="F66" s="728"/>
      <c r="G66" s="728"/>
      <c r="H66" s="728"/>
      <c r="I66" s="728"/>
      <c r="J66" s="728"/>
      <c r="K66" s="728"/>
      <c r="L66" s="728"/>
      <c r="M66" s="728"/>
      <c r="N66" s="728"/>
      <c r="O66" s="728"/>
    </row>
    <row r="67" spans="3:15">
      <c r="C67" s="728"/>
      <c r="D67" s="728"/>
      <c r="E67" s="728"/>
      <c r="F67" s="728"/>
      <c r="G67" s="728"/>
      <c r="H67" s="728"/>
      <c r="I67" s="728"/>
      <c r="J67" s="728"/>
      <c r="K67" s="728"/>
      <c r="L67" s="728"/>
      <c r="M67" s="728"/>
      <c r="N67" s="728"/>
      <c r="O67" s="728"/>
    </row>
    <row r="68" spans="3:15">
      <c r="C68" s="728"/>
      <c r="D68" s="728"/>
      <c r="E68" s="728"/>
      <c r="F68" s="728"/>
      <c r="G68" s="728"/>
      <c r="H68" s="728"/>
      <c r="I68" s="728"/>
      <c r="J68" s="728"/>
      <c r="K68" s="728"/>
      <c r="L68" s="728"/>
      <c r="M68" s="728"/>
      <c r="N68" s="728"/>
      <c r="O68" s="728"/>
    </row>
  </sheetData>
  <mergeCells count="4">
    <mergeCell ref="A5:B6"/>
    <mergeCell ref="C5:H5"/>
    <mergeCell ref="I5:N5"/>
    <mergeCell ref="O5:O6"/>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zoomScale="85" zoomScaleNormal="85" workbookViewId="0">
      <selection activeCell="C6" sqref="C6:K11"/>
    </sheetView>
  </sheetViews>
  <sheetFormatPr defaultColWidth="8.6328125" defaultRowHeight="12"/>
  <cols>
    <col min="1" max="1" width="11.90625" style="544" bestFit="1" customWidth="1"/>
    <col min="2" max="2" width="83.6328125" style="544" customWidth="1"/>
    <col min="3" max="11" width="24.08984375" style="544" customWidth="1"/>
    <col min="12" max="16384" width="8.6328125" style="544"/>
  </cols>
  <sheetData>
    <row r="1" spans="1:11" s="738" customFormat="1" ht="13">
      <c r="A1" s="737" t="s">
        <v>188</v>
      </c>
      <c r="B1" s="727" t="str">
        <f>Info!C2</f>
        <v>სს თიბისი ბანკი</v>
      </c>
    </row>
    <row r="2" spans="1:11" s="738" customFormat="1">
      <c r="A2" s="737" t="s">
        <v>189</v>
      </c>
      <c r="B2" s="726">
        <f>'1. key ratios'!B2</f>
        <v>44651</v>
      </c>
    </row>
    <row r="3" spans="1:11" s="478" customFormat="1">
      <c r="A3" s="480" t="s">
        <v>821</v>
      </c>
    </row>
    <row r="4" spans="1:11">
      <c r="C4" s="545" t="s">
        <v>671</v>
      </c>
      <c r="D4" s="545" t="s">
        <v>672</v>
      </c>
      <c r="E4" s="545" t="s">
        <v>673</v>
      </c>
      <c r="F4" s="545" t="s">
        <v>674</v>
      </c>
      <c r="G4" s="545" t="s">
        <v>675</v>
      </c>
      <c r="H4" s="545" t="s">
        <v>676</v>
      </c>
      <c r="I4" s="545" t="s">
        <v>677</v>
      </c>
      <c r="J4" s="545" t="s">
        <v>678</v>
      </c>
      <c r="K4" s="545" t="s">
        <v>679</v>
      </c>
    </row>
    <row r="5" spans="1:11" ht="104.15" customHeight="1">
      <c r="A5" s="882" t="s">
        <v>822</v>
      </c>
      <c r="B5" s="883"/>
      <c r="C5" s="482" t="s">
        <v>823</v>
      </c>
      <c r="D5" s="482" t="s">
        <v>809</v>
      </c>
      <c r="E5" s="482" t="s">
        <v>810</v>
      </c>
      <c r="F5" s="482" t="s">
        <v>824</v>
      </c>
      <c r="G5" s="482" t="s">
        <v>825</v>
      </c>
      <c r="H5" s="482" t="s">
        <v>826</v>
      </c>
      <c r="I5" s="482" t="s">
        <v>827</v>
      </c>
      <c r="J5" s="482" t="s">
        <v>828</v>
      </c>
      <c r="K5" s="482" t="s">
        <v>829</v>
      </c>
    </row>
    <row r="6" spans="1:11">
      <c r="A6" s="493">
        <v>1</v>
      </c>
      <c r="B6" s="493" t="s">
        <v>830</v>
      </c>
      <c r="C6" s="689">
        <v>406162133.840868</v>
      </c>
      <c r="D6" s="689">
        <v>120349265.064744</v>
      </c>
      <c r="E6" s="689">
        <v>8791658.7777660005</v>
      </c>
      <c r="F6" s="689">
        <v>154278402.196895</v>
      </c>
      <c r="G6" s="689">
        <v>12013818488.806143</v>
      </c>
      <c r="H6" s="689">
        <v>12805520.821358999</v>
      </c>
      <c r="I6" s="689">
        <v>871174039.09179604</v>
      </c>
      <c r="J6" s="689">
        <v>699030277.78988218</v>
      </c>
      <c r="K6" s="689">
        <v>2585398832.4600878</v>
      </c>
    </row>
    <row r="7" spans="1:11">
      <c r="A7" s="493">
        <v>2</v>
      </c>
      <c r="B7" s="494" t="s">
        <v>831</v>
      </c>
      <c r="C7" s="689">
        <v>0</v>
      </c>
      <c r="D7" s="689">
        <v>0</v>
      </c>
      <c r="E7" s="689">
        <v>0</v>
      </c>
      <c r="F7" s="689">
        <v>0</v>
      </c>
      <c r="G7" s="689">
        <v>18970782.170000002</v>
      </c>
      <c r="H7" s="689">
        <v>0</v>
      </c>
      <c r="I7" s="689">
        <v>19991122.699999999</v>
      </c>
      <c r="J7" s="689">
        <v>0</v>
      </c>
      <c r="K7" s="689">
        <v>179282387.00160378</v>
      </c>
    </row>
    <row r="8" spans="1:11">
      <c r="A8" s="493">
        <v>3</v>
      </c>
      <c r="B8" s="494" t="s">
        <v>781</v>
      </c>
      <c r="C8" s="689">
        <v>128368923.82756799</v>
      </c>
      <c r="D8" s="689">
        <v>0</v>
      </c>
      <c r="E8" s="689">
        <v>864935389.303918</v>
      </c>
      <c r="F8" s="689">
        <v>0</v>
      </c>
      <c r="G8" s="689">
        <v>492706389.37243599</v>
      </c>
      <c r="H8" s="689">
        <v>0.547736</v>
      </c>
      <c r="I8" s="689">
        <v>237641109.15986899</v>
      </c>
      <c r="J8" s="689">
        <v>182663838.84851801</v>
      </c>
      <c r="K8" s="689">
        <v>1836054877.3509729</v>
      </c>
    </row>
    <row r="9" spans="1:11">
      <c r="A9" s="493">
        <v>4</v>
      </c>
      <c r="B9" s="526" t="s">
        <v>832</v>
      </c>
      <c r="C9" s="689">
        <v>224959.39615399999</v>
      </c>
      <c r="D9" s="689">
        <v>497049.91</v>
      </c>
      <c r="E9" s="689">
        <v>0</v>
      </c>
      <c r="F9" s="689">
        <v>1005675.766254</v>
      </c>
      <c r="G9" s="689">
        <v>515284244.90669101</v>
      </c>
      <c r="H9" s="689">
        <v>347803.13478899997</v>
      </c>
      <c r="I9" s="689">
        <v>25444726.405294999</v>
      </c>
      <c r="J9" s="689">
        <v>21037741.203685001</v>
      </c>
      <c r="K9" s="689">
        <v>99938592.865704998</v>
      </c>
    </row>
    <row r="10" spans="1:11">
      <c r="A10" s="493">
        <v>5</v>
      </c>
      <c r="B10" s="546" t="s">
        <v>833</v>
      </c>
      <c r="C10" s="689">
        <v>0</v>
      </c>
      <c r="D10" s="689">
        <v>0</v>
      </c>
      <c r="E10" s="689">
        <v>0</v>
      </c>
      <c r="F10" s="689">
        <v>0</v>
      </c>
      <c r="G10" s="689">
        <v>0</v>
      </c>
      <c r="H10" s="689">
        <v>0</v>
      </c>
      <c r="I10" s="689">
        <v>0</v>
      </c>
      <c r="J10" s="689">
        <v>0</v>
      </c>
      <c r="K10" s="689">
        <v>0</v>
      </c>
    </row>
    <row r="11" spans="1:11">
      <c r="A11" s="493">
        <v>6</v>
      </c>
      <c r="B11" s="546" t="s">
        <v>834</v>
      </c>
      <c r="C11" s="689">
        <v>1146259.0878000001</v>
      </c>
      <c r="D11" s="689">
        <v>0</v>
      </c>
      <c r="E11" s="689">
        <v>0</v>
      </c>
      <c r="F11" s="689">
        <v>0</v>
      </c>
      <c r="G11" s="689">
        <v>2225356.5840309998</v>
      </c>
      <c r="H11" s="689">
        <v>0</v>
      </c>
      <c r="I11" s="689">
        <v>0</v>
      </c>
      <c r="J11" s="689">
        <v>56687.153062999998</v>
      </c>
      <c r="K11" s="689">
        <v>2261504.6451059999</v>
      </c>
    </row>
    <row r="18" spans="3:11">
      <c r="C18" s="729"/>
      <c r="D18" s="729"/>
      <c r="E18" s="729"/>
      <c r="F18" s="729"/>
      <c r="G18" s="729"/>
      <c r="H18" s="729"/>
      <c r="I18" s="729"/>
      <c r="J18" s="729"/>
      <c r="K18" s="729"/>
    </row>
    <row r="19" spans="3:11">
      <c r="C19" s="729"/>
      <c r="D19" s="729"/>
      <c r="E19" s="729"/>
      <c r="F19" s="729"/>
      <c r="G19" s="729"/>
      <c r="H19" s="729"/>
      <c r="I19" s="729"/>
      <c r="J19" s="729"/>
      <c r="K19" s="729"/>
    </row>
    <row r="20" spans="3:11">
      <c r="C20" s="729"/>
      <c r="D20" s="729"/>
      <c r="E20" s="729"/>
      <c r="F20" s="729"/>
      <c r="G20" s="729"/>
      <c r="H20" s="729"/>
      <c r="I20" s="729"/>
      <c r="J20" s="729"/>
      <c r="K20" s="729"/>
    </row>
    <row r="21" spans="3:11">
      <c r="C21" s="729"/>
      <c r="D21" s="729"/>
      <c r="E21" s="729"/>
      <c r="F21" s="729"/>
      <c r="G21" s="729"/>
      <c r="H21" s="729"/>
      <c r="I21" s="729"/>
      <c r="J21" s="729"/>
      <c r="K21" s="729"/>
    </row>
    <row r="22" spans="3:11">
      <c r="C22" s="729"/>
      <c r="D22" s="729"/>
      <c r="E22" s="729"/>
      <c r="F22" s="729"/>
      <c r="G22" s="729"/>
      <c r="H22" s="729"/>
      <c r="I22" s="729"/>
      <c r="J22" s="729"/>
      <c r="K22" s="729"/>
    </row>
    <row r="23" spans="3:11">
      <c r="C23" s="729"/>
      <c r="D23" s="729"/>
      <c r="E23" s="729"/>
      <c r="F23" s="729"/>
      <c r="G23" s="729"/>
      <c r="H23" s="729"/>
      <c r="I23" s="729"/>
      <c r="J23" s="729"/>
      <c r="K23" s="729"/>
    </row>
    <row r="24" spans="3:11">
      <c r="C24" s="729"/>
      <c r="D24" s="729"/>
      <c r="E24" s="729"/>
      <c r="F24" s="729"/>
      <c r="G24" s="729"/>
      <c r="H24" s="729"/>
      <c r="I24" s="729"/>
      <c r="J24" s="729"/>
      <c r="K24" s="729"/>
    </row>
    <row r="25" spans="3:11">
      <c r="C25" s="729"/>
      <c r="D25" s="729"/>
      <c r="E25" s="729"/>
      <c r="F25" s="729"/>
      <c r="G25" s="729"/>
      <c r="H25" s="729"/>
      <c r="I25" s="729"/>
      <c r="J25" s="729"/>
      <c r="K25" s="729"/>
    </row>
    <row r="26" spans="3:11">
      <c r="C26" s="729"/>
      <c r="D26" s="729"/>
      <c r="E26" s="729"/>
      <c r="F26" s="729"/>
      <c r="G26" s="729"/>
      <c r="H26" s="729"/>
      <c r="I26" s="729"/>
      <c r="J26" s="729"/>
      <c r="K26" s="729"/>
    </row>
    <row r="27" spans="3:11">
      <c r="C27" s="729"/>
      <c r="D27" s="729"/>
      <c r="E27" s="729"/>
      <c r="F27" s="729"/>
      <c r="G27" s="729"/>
      <c r="H27" s="729"/>
      <c r="I27" s="729"/>
      <c r="J27" s="729"/>
      <c r="K27" s="729"/>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showGridLines="0" zoomScale="70" zoomScaleNormal="70" workbookViewId="0">
      <selection activeCell="C7" sqref="C7:S20"/>
    </sheetView>
  </sheetViews>
  <sheetFormatPr defaultRowHeight="14.5"/>
  <cols>
    <col min="1" max="1" width="10" bestFit="1" customWidth="1"/>
    <col min="2" max="2" width="71.7265625" customWidth="1"/>
    <col min="3" max="4" width="14.54296875" bestFit="1" customWidth="1"/>
    <col min="5" max="5" width="12.36328125" bestFit="1" customWidth="1"/>
    <col min="6" max="6" width="16.1796875" bestFit="1" customWidth="1"/>
    <col min="7" max="8" width="12.26953125" bestFit="1" customWidth="1"/>
    <col min="9" max="9" width="13.1796875" bestFit="1" customWidth="1"/>
    <col min="10" max="10" width="13.26953125" bestFit="1" customWidth="1"/>
    <col min="11" max="11" width="12.36328125" bestFit="1" customWidth="1"/>
    <col min="12" max="12" width="16.1796875" bestFit="1" customWidth="1"/>
    <col min="13" max="14" width="12.26953125" bestFit="1" customWidth="1"/>
    <col min="15" max="15" width="18.08984375" bestFit="1" customWidth="1"/>
    <col min="16" max="16" width="48" bestFit="1" customWidth="1"/>
    <col min="17" max="17" width="45.81640625" bestFit="1" customWidth="1"/>
    <col min="18" max="18" width="48" bestFit="1" customWidth="1"/>
    <col min="19" max="19" width="44.36328125" bestFit="1" customWidth="1"/>
  </cols>
  <sheetData>
    <row r="1" spans="1:19">
      <c r="A1" s="477" t="s">
        <v>188</v>
      </c>
      <c r="B1" s="748" t="str">
        <f>'1. key ratios'!B1</f>
        <v>სს თიბისი ბანკი</v>
      </c>
    </row>
    <row r="2" spans="1:19">
      <c r="A2" s="479" t="s">
        <v>189</v>
      </c>
      <c r="B2" s="481">
        <f>'1. key ratios'!B2</f>
        <v>44651</v>
      </c>
    </row>
    <row r="3" spans="1:19">
      <c r="A3" s="480" t="s">
        <v>992</v>
      </c>
      <c r="B3" s="478"/>
    </row>
    <row r="4" spans="1:19">
      <c r="A4" s="480"/>
      <c r="B4" s="478"/>
    </row>
    <row r="5" spans="1:19" ht="24" customHeight="1">
      <c r="A5" s="885" t="s">
        <v>993</v>
      </c>
      <c r="B5" s="885"/>
      <c r="C5" s="886" t="s">
        <v>784</v>
      </c>
      <c r="D5" s="886"/>
      <c r="E5" s="886"/>
      <c r="F5" s="886"/>
      <c r="G5" s="886"/>
      <c r="H5" s="886"/>
      <c r="I5" s="886" t="s">
        <v>994</v>
      </c>
      <c r="J5" s="886"/>
      <c r="K5" s="886"/>
      <c r="L5" s="886"/>
      <c r="M5" s="886"/>
      <c r="N5" s="886"/>
      <c r="O5" s="884" t="s">
        <v>995</v>
      </c>
      <c r="P5" s="884" t="s">
        <v>996</v>
      </c>
      <c r="Q5" s="884" t="s">
        <v>997</v>
      </c>
      <c r="R5" s="884" t="s">
        <v>998</v>
      </c>
      <c r="S5" s="884" t="s">
        <v>999</v>
      </c>
    </row>
    <row r="6" spans="1:19" ht="36" customHeight="1">
      <c r="A6" s="885"/>
      <c r="B6" s="885"/>
      <c r="C6" s="749"/>
      <c r="D6" s="540" t="s">
        <v>815</v>
      </c>
      <c r="E6" s="540" t="s">
        <v>816</v>
      </c>
      <c r="F6" s="540" t="s">
        <v>817</v>
      </c>
      <c r="G6" s="540" t="s">
        <v>818</v>
      </c>
      <c r="H6" s="540" t="s">
        <v>819</v>
      </c>
      <c r="I6" s="749"/>
      <c r="J6" s="540" t="s">
        <v>815</v>
      </c>
      <c r="K6" s="540" t="s">
        <v>816</v>
      </c>
      <c r="L6" s="540" t="s">
        <v>817</v>
      </c>
      <c r="M6" s="540" t="s">
        <v>818</v>
      </c>
      <c r="N6" s="540" t="s">
        <v>819</v>
      </c>
      <c r="O6" s="884"/>
      <c r="P6" s="884"/>
      <c r="Q6" s="884"/>
      <c r="R6" s="884"/>
      <c r="S6" s="884"/>
    </row>
    <row r="7" spans="1:19">
      <c r="A7" s="750">
        <v>1</v>
      </c>
      <c r="B7" s="751" t="s">
        <v>1000</v>
      </c>
      <c r="C7" s="759">
        <v>44781592.7619</v>
      </c>
      <c r="D7" s="759">
        <v>43265484.343500003</v>
      </c>
      <c r="E7" s="759">
        <v>982120.81270000001</v>
      </c>
      <c r="F7" s="759">
        <v>402964.05</v>
      </c>
      <c r="G7" s="759">
        <v>96800.55</v>
      </c>
      <c r="H7" s="759">
        <v>34223.005700000002</v>
      </c>
      <c r="I7" s="759">
        <v>1167034.2646000001</v>
      </c>
      <c r="J7" s="759">
        <v>865309.68759999995</v>
      </c>
      <c r="K7" s="759">
        <v>98212.081300000005</v>
      </c>
      <c r="L7" s="759">
        <v>120889.215</v>
      </c>
      <c r="M7" s="759">
        <v>48400.275000000001</v>
      </c>
      <c r="N7" s="759">
        <v>34223.005700000002</v>
      </c>
      <c r="O7" s="759">
        <v>1338</v>
      </c>
      <c r="P7" s="762">
        <v>0.13896600000000001</v>
      </c>
      <c r="Q7" s="762">
        <v>0.19800100000000001</v>
      </c>
      <c r="R7" s="762">
        <v>0.12868599999999999</v>
      </c>
      <c r="S7" s="759">
        <v>43.846229000000001</v>
      </c>
    </row>
    <row r="8" spans="1:19">
      <c r="A8" s="750">
        <v>2</v>
      </c>
      <c r="B8" s="752" t="s">
        <v>1001</v>
      </c>
      <c r="C8" s="759">
        <v>1995762064.3475001</v>
      </c>
      <c r="D8" s="759">
        <v>1847923849.8204</v>
      </c>
      <c r="E8" s="759">
        <v>44067088.7465</v>
      </c>
      <c r="F8" s="759">
        <v>63523650.192900002</v>
      </c>
      <c r="G8" s="759">
        <v>21731395.670400001</v>
      </c>
      <c r="H8" s="759">
        <v>18516079.917300001</v>
      </c>
      <c r="I8" s="759">
        <v>89804058.677000001</v>
      </c>
      <c r="J8" s="759">
        <v>36958476.993600003</v>
      </c>
      <c r="K8" s="759">
        <v>4406708.8740999997</v>
      </c>
      <c r="L8" s="759">
        <v>19057095.057599999</v>
      </c>
      <c r="M8" s="759">
        <v>10865697.8344</v>
      </c>
      <c r="N8" s="759">
        <v>18516079.917300001</v>
      </c>
      <c r="O8" s="759">
        <v>311261</v>
      </c>
      <c r="P8" s="762">
        <v>0.170434</v>
      </c>
      <c r="Q8" s="762">
        <v>0.20835799999999999</v>
      </c>
      <c r="R8" s="762">
        <v>0.15018799999999999</v>
      </c>
      <c r="S8" s="759">
        <v>54.480035000000001</v>
      </c>
    </row>
    <row r="9" spans="1:19">
      <c r="A9" s="750">
        <v>3</v>
      </c>
      <c r="B9" s="752" t="s">
        <v>1003</v>
      </c>
      <c r="C9" s="759">
        <v>0</v>
      </c>
      <c r="D9" s="759">
        <v>0</v>
      </c>
      <c r="E9" s="759">
        <v>0</v>
      </c>
      <c r="F9" s="759">
        <v>0</v>
      </c>
      <c r="G9" s="759">
        <v>0</v>
      </c>
      <c r="H9" s="759">
        <v>0</v>
      </c>
      <c r="I9" s="759">
        <v>0</v>
      </c>
      <c r="J9" s="759">
        <v>0</v>
      </c>
      <c r="K9" s="759">
        <v>0</v>
      </c>
      <c r="L9" s="759">
        <v>0</v>
      </c>
      <c r="M9" s="759">
        <v>0</v>
      </c>
      <c r="N9" s="759">
        <v>0</v>
      </c>
      <c r="O9" s="759">
        <v>0</v>
      </c>
      <c r="P9" s="762">
        <v>0</v>
      </c>
      <c r="Q9" s="762">
        <v>0</v>
      </c>
      <c r="R9" s="762">
        <v>0</v>
      </c>
      <c r="S9" s="759">
        <v>0</v>
      </c>
    </row>
    <row r="10" spans="1:19">
      <c r="A10" s="750">
        <v>4</v>
      </c>
      <c r="B10" s="752" t="s">
        <v>1004</v>
      </c>
      <c r="C10" s="759">
        <v>97235621.810000002</v>
      </c>
      <c r="D10" s="759">
        <v>92116457.879999995</v>
      </c>
      <c r="E10" s="759">
        <v>1563006.67</v>
      </c>
      <c r="F10" s="759">
        <v>2030447.2</v>
      </c>
      <c r="G10" s="759">
        <v>1520927.16</v>
      </c>
      <c r="H10" s="759">
        <v>4782.8999999999996</v>
      </c>
      <c r="I10" s="759">
        <v>3373010.4646000001</v>
      </c>
      <c r="J10" s="759">
        <v>1842329.1576</v>
      </c>
      <c r="K10" s="759">
        <v>156300.66699999999</v>
      </c>
      <c r="L10" s="759">
        <v>609134.16</v>
      </c>
      <c r="M10" s="759">
        <v>760463.58</v>
      </c>
      <c r="N10" s="759">
        <v>4782.8999999999996</v>
      </c>
      <c r="O10" s="759">
        <v>112828</v>
      </c>
      <c r="P10" s="762">
        <v>6.9155999999999995E-2</v>
      </c>
      <c r="Q10" s="762">
        <v>0.23261100000000001</v>
      </c>
      <c r="R10" s="762">
        <v>6.8931999999999993E-2</v>
      </c>
      <c r="S10" s="759">
        <v>14.618446</v>
      </c>
    </row>
    <row r="11" spans="1:19">
      <c r="A11" s="750">
        <v>5</v>
      </c>
      <c r="B11" s="752" t="s">
        <v>1005</v>
      </c>
      <c r="C11" s="759">
        <v>26994941.035500001</v>
      </c>
      <c r="D11" s="759">
        <v>25442581.8189</v>
      </c>
      <c r="E11" s="759">
        <v>334462.89789999998</v>
      </c>
      <c r="F11" s="759">
        <v>1010580.7021</v>
      </c>
      <c r="G11" s="759">
        <v>197935.77660000001</v>
      </c>
      <c r="H11" s="759">
        <v>9379.84</v>
      </c>
      <c r="I11" s="759">
        <v>953819.8652</v>
      </c>
      <c r="J11" s="759">
        <v>508851.63669999997</v>
      </c>
      <c r="K11" s="759">
        <v>33446.289799999999</v>
      </c>
      <c r="L11" s="759">
        <v>303174.21059999999</v>
      </c>
      <c r="M11" s="759">
        <v>98967.888099999996</v>
      </c>
      <c r="N11" s="759">
        <v>9379.84</v>
      </c>
      <c r="O11" s="759">
        <v>24800</v>
      </c>
      <c r="P11" s="762">
        <v>0.17446300000000001</v>
      </c>
      <c r="Q11" s="762">
        <v>0.18365000000000001</v>
      </c>
      <c r="R11" s="762">
        <v>0.17388700000000001</v>
      </c>
      <c r="S11" s="759">
        <v>274.67457899999999</v>
      </c>
    </row>
    <row r="12" spans="1:19">
      <c r="A12" s="750">
        <v>6</v>
      </c>
      <c r="B12" s="752" t="s">
        <v>1006</v>
      </c>
      <c r="C12" s="759">
        <v>129246610.08</v>
      </c>
      <c r="D12" s="759">
        <v>116916943.05</v>
      </c>
      <c r="E12" s="759">
        <v>2867735.54</v>
      </c>
      <c r="F12" s="759">
        <v>6551149.8799999999</v>
      </c>
      <c r="G12" s="759">
        <v>2184891.59</v>
      </c>
      <c r="H12" s="759">
        <v>725890.02</v>
      </c>
      <c r="I12" s="759">
        <v>6408793.1940000001</v>
      </c>
      <c r="J12" s="759">
        <v>2338338.861</v>
      </c>
      <c r="K12" s="759">
        <v>286773.554</v>
      </c>
      <c r="L12" s="759">
        <v>1965344.9639999999</v>
      </c>
      <c r="M12" s="759">
        <v>1092445.7949999999</v>
      </c>
      <c r="N12" s="759">
        <v>725890.02</v>
      </c>
      <c r="O12" s="759">
        <v>117105</v>
      </c>
      <c r="P12" s="762">
        <v>0.34050200000000003</v>
      </c>
      <c r="Q12" s="762">
        <v>0.34050200000000003</v>
      </c>
      <c r="R12" s="762">
        <v>0.34416400000000003</v>
      </c>
      <c r="S12" s="759">
        <v>380.84045500000002</v>
      </c>
    </row>
    <row r="13" spans="1:19">
      <c r="A13" s="750">
        <v>7</v>
      </c>
      <c r="B13" s="752" t="s">
        <v>1007</v>
      </c>
      <c r="C13" s="759">
        <v>4319690124.6033001</v>
      </c>
      <c r="D13" s="759">
        <v>4104933329.737</v>
      </c>
      <c r="E13" s="759">
        <v>85835089.301100001</v>
      </c>
      <c r="F13" s="759">
        <v>91598892.307099998</v>
      </c>
      <c r="G13" s="759">
        <v>6558061.5484999996</v>
      </c>
      <c r="H13" s="759">
        <v>30764751.709600002</v>
      </c>
      <c r="I13" s="759">
        <v>152205625.6999</v>
      </c>
      <c r="J13" s="759">
        <v>82098666.5942</v>
      </c>
      <c r="K13" s="759">
        <v>8583508.9300999995</v>
      </c>
      <c r="L13" s="759">
        <v>27479667.6921</v>
      </c>
      <c r="M13" s="759">
        <v>3279030.7738999999</v>
      </c>
      <c r="N13" s="759">
        <v>30764751.709600002</v>
      </c>
      <c r="O13" s="759">
        <v>41204</v>
      </c>
      <c r="P13" s="762">
        <v>7.9980999999999997E-2</v>
      </c>
      <c r="Q13" s="762">
        <v>0.104267</v>
      </c>
      <c r="R13" s="762">
        <v>8.0823999999999993E-2</v>
      </c>
      <c r="S13" s="759">
        <v>137.62414699999999</v>
      </c>
    </row>
    <row r="14" spans="1:19">
      <c r="A14" s="758">
        <v>7.1</v>
      </c>
      <c r="B14" s="753" t="s">
        <v>1008</v>
      </c>
      <c r="C14" s="759">
        <v>3395246134.9189</v>
      </c>
      <c r="D14" s="759">
        <v>3202729543.2020001</v>
      </c>
      <c r="E14" s="759">
        <v>74550406.154300004</v>
      </c>
      <c r="F14" s="759">
        <v>84094088.854300007</v>
      </c>
      <c r="G14" s="759">
        <v>5824190.2629000004</v>
      </c>
      <c r="H14" s="759">
        <v>28047906.4454</v>
      </c>
      <c r="I14" s="759">
        <v>127697859.71259999</v>
      </c>
      <c r="J14" s="759">
        <v>64054590.864100002</v>
      </c>
      <c r="K14" s="759">
        <v>7455040.6156000001</v>
      </c>
      <c r="L14" s="759">
        <v>25228226.656300001</v>
      </c>
      <c r="M14" s="759">
        <v>2912095.1312000002</v>
      </c>
      <c r="N14" s="759">
        <v>28047906.4454</v>
      </c>
      <c r="O14" s="759">
        <v>29653</v>
      </c>
      <c r="P14" s="762">
        <v>7.9920000000000005E-2</v>
      </c>
      <c r="Q14" s="762">
        <v>0.10402599999999999</v>
      </c>
      <c r="R14" s="762">
        <v>7.9398999999999997E-2</v>
      </c>
      <c r="S14" s="759">
        <v>137.727564</v>
      </c>
    </row>
    <row r="15" spans="1:19" ht="24">
      <c r="A15" s="758">
        <v>7.2</v>
      </c>
      <c r="B15" s="753" t="s">
        <v>1009</v>
      </c>
      <c r="C15" s="759">
        <v>538859702.95099998</v>
      </c>
      <c r="D15" s="759">
        <v>528388322.27899998</v>
      </c>
      <c r="E15" s="759">
        <v>5650656.2633999996</v>
      </c>
      <c r="F15" s="759">
        <v>3674914.0016000001</v>
      </c>
      <c r="G15" s="759">
        <v>232687.7</v>
      </c>
      <c r="H15" s="759">
        <v>913122.70700000005</v>
      </c>
      <c r="I15" s="759">
        <v>13264772.83</v>
      </c>
      <c r="J15" s="759">
        <v>10567766.4462</v>
      </c>
      <c r="K15" s="759">
        <v>565065.6263</v>
      </c>
      <c r="L15" s="759">
        <v>1102474.2005</v>
      </c>
      <c r="M15" s="759">
        <v>116343.85</v>
      </c>
      <c r="N15" s="759">
        <v>913122.70700000005</v>
      </c>
      <c r="O15" s="759">
        <v>4172</v>
      </c>
      <c r="P15" s="762">
        <v>7.6911999999999994E-2</v>
      </c>
      <c r="Q15" s="762">
        <v>0.101018</v>
      </c>
      <c r="R15" s="762">
        <v>8.4556999999999993E-2</v>
      </c>
      <c r="S15" s="759">
        <v>138.67083600000001</v>
      </c>
    </row>
    <row r="16" spans="1:19">
      <c r="A16" s="758">
        <v>7.3</v>
      </c>
      <c r="B16" s="753" t="s">
        <v>1010</v>
      </c>
      <c r="C16" s="759">
        <v>385584286.73339999</v>
      </c>
      <c r="D16" s="759">
        <v>373815464.25599998</v>
      </c>
      <c r="E16" s="759">
        <v>5634026.8833999997</v>
      </c>
      <c r="F16" s="759">
        <v>3829889.4512</v>
      </c>
      <c r="G16" s="759">
        <v>501183.58559999999</v>
      </c>
      <c r="H16" s="759">
        <v>1803722.5571999999</v>
      </c>
      <c r="I16" s="759">
        <v>11242993.157299999</v>
      </c>
      <c r="J16" s="759">
        <v>7476309.2839000002</v>
      </c>
      <c r="K16" s="759">
        <v>563402.68819999998</v>
      </c>
      <c r="L16" s="759">
        <v>1148966.8352999999</v>
      </c>
      <c r="M16" s="759">
        <v>250591.79269999999</v>
      </c>
      <c r="N16" s="759">
        <v>1803722.5571999999</v>
      </c>
      <c r="O16" s="759">
        <v>7379</v>
      </c>
      <c r="P16" s="762">
        <v>8.5615999999999998E-2</v>
      </c>
      <c r="Q16" s="762">
        <v>0.111528</v>
      </c>
      <c r="R16" s="762">
        <v>8.8150000000000006E-2</v>
      </c>
      <c r="S16" s="759">
        <v>135.25075100000001</v>
      </c>
    </row>
    <row r="17" spans="1:19">
      <c r="A17" s="750">
        <v>8</v>
      </c>
      <c r="B17" s="752" t="s">
        <v>1011</v>
      </c>
      <c r="C17" s="759">
        <v>57752458.105999999</v>
      </c>
      <c r="D17" s="759">
        <v>56253967.107100002</v>
      </c>
      <c r="E17" s="759">
        <v>452304.09840000002</v>
      </c>
      <c r="F17" s="759">
        <v>301119.67389999999</v>
      </c>
      <c r="G17" s="759">
        <v>135468.875</v>
      </c>
      <c r="H17" s="759">
        <v>609598.35160000005</v>
      </c>
      <c r="I17" s="759">
        <v>1937978.4404</v>
      </c>
      <c r="J17" s="759">
        <v>1125079.3391</v>
      </c>
      <c r="K17" s="759">
        <v>45230.409899999999</v>
      </c>
      <c r="L17" s="759">
        <v>90335.902199999997</v>
      </c>
      <c r="M17" s="759">
        <v>67734.437600000005</v>
      </c>
      <c r="N17" s="759">
        <v>609598.35160000005</v>
      </c>
      <c r="O17" s="759">
        <v>45468</v>
      </c>
      <c r="P17" s="762">
        <v>0.15984899999999999</v>
      </c>
      <c r="Q17" s="762">
        <v>0.17291200000000001</v>
      </c>
      <c r="R17" s="762">
        <v>0.185586</v>
      </c>
      <c r="S17" s="759">
        <v>1.600908</v>
      </c>
    </row>
    <row r="18" spans="1:19">
      <c r="A18" s="754">
        <v>9</v>
      </c>
      <c r="B18" s="755" t="s">
        <v>1012</v>
      </c>
      <c r="C18" s="760">
        <v>0</v>
      </c>
      <c r="D18" s="760">
        <v>0</v>
      </c>
      <c r="E18" s="760">
        <v>0</v>
      </c>
      <c r="F18" s="760">
        <v>0</v>
      </c>
      <c r="G18" s="760">
        <v>0</v>
      </c>
      <c r="H18" s="760">
        <v>0</v>
      </c>
      <c r="I18" s="760">
        <v>0</v>
      </c>
      <c r="J18" s="760">
        <v>0</v>
      </c>
      <c r="K18" s="760">
        <v>0</v>
      </c>
      <c r="L18" s="760">
        <v>0</v>
      </c>
      <c r="M18" s="760">
        <v>0</v>
      </c>
      <c r="N18" s="760">
        <v>0</v>
      </c>
      <c r="O18" s="760">
        <v>0</v>
      </c>
      <c r="P18" s="763">
        <v>0</v>
      </c>
      <c r="Q18" s="763">
        <v>0</v>
      </c>
      <c r="R18" s="763">
        <v>0</v>
      </c>
      <c r="S18" s="760">
        <v>0</v>
      </c>
    </row>
    <row r="19" spans="1:19">
      <c r="A19" s="756">
        <v>10</v>
      </c>
      <c r="B19" s="757" t="s">
        <v>1013</v>
      </c>
      <c r="C19" s="761">
        <v>6671463412.7441998</v>
      </c>
      <c r="D19" s="761">
        <v>6286852613.7568998</v>
      </c>
      <c r="E19" s="761">
        <v>136101808.06659999</v>
      </c>
      <c r="F19" s="761">
        <v>165418804.00600001</v>
      </c>
      <c r="G19" s="761">
        <v>32425481.170499999</v>
      </c>
      <c r="H19" s="761">
        <v>50664705.744199999</v>
      </c>
      <c r="I19" s="761">
        <v>255850320.60569999</v>
      </c>
      <c r="J19" s="761">
        <v>125737052.26980001</v>
      </c>
      <c r="K19" s="761">
        <v>13610180.8062</v>
      </c>
      <c r="L19" s="761">
        <v>49625641.201499999</v>
      </c>
      <c r="M19" s="761">
        <v>16212740.584000001</v>
      </c>
      <c r="N19" s="761">
        <v>50664705.744199999</v>
      </c>
      <c r="O19" s="761">
        <v>654004</v>
      </c>
      <c r="P19" s="764">
        <v>0.15792100000000001</v>
      </c>
      <c r="Q19" s="764">
        <v>0.18900600000000001</v>
      </c>
      <c r="R19" s="764">
        <v>0.10810699999999999</v>
      </c>
      <c r="S19" s="761">
        <v>114.41828700000001</v>
      </c>
    </row>
    <row r="20" spans="1:19" ht="24">
      <c r="A20" s="758">
        <v>10.1</v>
      </c>
      <c r="B20" s="753" t="s">
        <v>1002</v>
      </c>
      <c r="C20" s="759">
        <v>0</v>
      </c>
      <c r="D20" s="759">
        <v>0</v>
      </c>
      <c r="E20" s="759">
        <v>0</v>
      </c>
      <c r="F20" s="759">
        <v>0</v>
      </c>
      <c r="G20" s="759">
        <v>0</v>
      </c>
      <c r="H20" s="759">
        <v>0</v>
      </c>
      <c r="I20" s="759">
        <v>0</v>
      </c>
      <c r="J20" s="759">
        <v>0</v>
      </c>
      <c r="K20" s="759">
        <v>0</v>
      </c>
      <c r="L20" s="759">
        <v>0</v>
      </c>
      <c r="M20" s="759">
        <v>0</v>
      </c>
      <c r="N20" s="759">
        <v>0</v>
      </c>
      <c r="O20" s="759">
        <v>0</v>
      </c>
      <c r="P20" s="762">
        <v>0</v>
      </c>
      <c r="Q20" s="762">
        <v>0</v>
      </c>
      <c r="R20" s="762">
        <v>0</v>
      </c>
      <c r="S20" s="759">
        <v>0</v>
      </c>
    </row>
  </sheetData>
  <mergeCells count="8">
    <mergeCell ref="R5:R6"/>
    <mergeCell ref="S5:S6"/>
    <mergeCell ref="A5:B6"/>
    <mergeCell ref="C5:H5"/>
    <mergeCell ref="I5:N5"/>
    <mergeCell ref="O5:O6"/>
    <mergeCell ref="P5:P6"/>
    <mergeCell ref="Q5:Q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O43"/>
  <sheetViews>
    <sheetView zoomScale="85" zoomScaleNormal="85" workbookViewId="0">
      <pane xSplit="1" ySplit="5" topLeftCell="B6" activePane="bottomRight" state="frozen"/>
      <selection pane="topRight"/>
      <selection pane="bottomLeft"/>
      <selection pane="bottomRight" activeCell="C7" sqref="C7:H41"/>
    </sheetView>
  </sheetViews>
  <sheetFormatPr defaultRowHeight="14.5"/>
  <cols>
    <col min="1" max="1" width="9.54296875" style="2" bestFit="1" customWidth="1"/>
    <col min="2" max="2" width="55.08984375" style="2" bestFit="1" customWidth="1"/>
    <col min="3" max="5" width="17" style="2" bestFit="1" customWidth="1"/>
    <col min="6" max="6" width="16" style="2" bestFit="1" customWidth="1"/>
    <col min="7" max="8" width="17" style="2" bestFit="1" customWidth="1"/>
    <col min="9" max="10" width="11.54296875" bestFit="1" customWidth="1"/>
    <col min="11" max="11" width="13.36328125" bestFit="1" customWidth="1"/>
    <col min="12" max="12" width="11.54296875" bestFit="1" customWidth="1"/>
    <col min="13" max="14" width="13.36328125" bestFit="1" customWidth="1"/>
  </cols>
  <sheetData>
    <row r="1" spans="1:15" s="732" customFormat="1">
      <c r="A1" s="182" t="s">
        <v>188</v>
      </c>
      <c r="B1" s="731" t="str">
        <f>Info!C2</f>
        <v>სს თიბისი ბანკი</v>
      </c>
      <c r="C1" s="731"/>
      <c r="D1" s="731"/>
      <c r="E1" s="731"/>
      <c r="F1" s="731"/>
      <c r="G1" s="731"/>
      <c r="H1" s="731"/>
    </row>
    <row r="2" spans="1:15" s="732" customFormat="1">
      <c r="A2" s="182" t="s">
        <v>189</v>
      </c>
      <c r="B2" s="710">
        <f>'1. key ratios'!B2</f>
        <v>44651</v>
      </c>
      <c r="C2" s="731"/>
      <c r="D2" s="731"/>
      <c r="E2" s="731"/>
      <c r="F2" s="731"/>
      <c r="G2" s="731"/>
      <c r="H2" s="731"/>
    </row>
    <row r="3" spans="1:15">
      <c r="A3" s="16"/>
    </row>
    <row r="4" spans="1:15" ht="15" thickBot="1">
      <c r="A4" s="30" t="s">
        <v>405</v>
      </c>
      <c r="B4" s="68" t="s">
        <v>243</v>
      </c>
      <c r="C4" s="30"/>
      <c r="D4" s="31"/>
      <c r="E4" s="31"/>
      <c r="F4" s="32"/>
      <c r="G4" s="32"/>
      <c r="H4" s="33" t="s">
        <v>93</v>
      </c>
    </row>
    <row r="5" spans="1:15">
      <c r="A5" s="34"/>
      <c r="B5" s="35"/>
      <c r="C5" s="779" t="s">
        <v>194</v>
      </c>
      <c r="D5" s="780"/>
      <c r="E5" s="781"/>
      <c r="F5" s="779" t="s">
        <v>195</v>
      </c>
      <c r="G5" s="780"/>
      <c r="H5" s="782"/>
    </row>
    <row r="6" spans="1:15">
      <c r="A6" s="36" t="s">
        <v>26</v>
      </c>
      <c r="B6" s="37" t="s">
        <v>153</v>
      </c>
      <c r="C6" s="629" t="s">
        <v>27</v>
      </c>
      <c r="D6" s="629" t="s">
        <v>94</v>
      </c>
      <c r="E6" s="629" t="s">
        <v>68</v>
      </c>
      <c r="F6" s="629" t="s">
        <v>27</v>
      </c>
      <c r="G6" s="629" t="s">
        <v>94</v>
      </c>
      <c r="H6" s="630" t="s">
        <v>68</v>
      </c>
    </row>
    <row r="7" spans="1:15">
      <c r="A7" s="36">
        <v>1</v>
      </c>
      <c r="B7" s="38" t="s">
        <v>154</v>
      </c>
      <c r="C7" s="611">
        <v>322530607.75</v>
      </c>
      <c r="D7" s="611">
        <v>428281251.97000003</v>
      </c>
      <c r="E7" s="631">
        <v>750811859.72000003</v>
      </c>
      <c r="F7" s="612">
        <v>256041389.50999999</v>
      </c>
      <c r="G7" s="613">
        <v>663364168.38</v>
      </c>
      <c r="H7" s="632">
        <v>919405557.88999999</v>
      </c>
      <c r="I7" s="638"/>
      <c r="J7" s="638"/>
      <c r="K7" s="638"/>
      <c r="L7" s="638"/>
      <c r="M7" s="638"/>
      <c r="N7" s="638"/>
      <c r="O7" s="638"/>
    </row>
    <row r="8" spans="1:15">
      <c r="A8" s="36">
        <v>2</v>
      </c>
      <c r="B8" s="38" t="s">
        <v>155</v>
      </c>
      <c r="C8" s="611">
        <v>324497114.87</v>
      </c>
      <c r="D8" s="611">
        <v>2262596727.9100003</v>
      </c>
      <c r="E8" s="631">
        <v>2587093842.7800002</v>
      </c>
      <c r="F8" s="612">
        <v>186084.98</v>
      </c>
      <c r="G8" s="613">
        <v>2370400387.1099997</v>
      </c>
      <c r="H8" s="632">
        <v>2370586472.0899997</v>
      </c>
      <c r="I8" s="638"/>
      <c r="J8" s="638"/>
      <c r="K8" s="638"/>
      <c r="L8" s="638"/>
      <c r="M8" s="638"/>
      <c r="N8" s="638"/>
    </row>
    <row r="9" spans="1:15">
      <c r="A9" s="36">
        <v>3</v>
      </c>
      <c r="B9" s="38" t="s">
        <v>156</v>
      </c>
      <c r="C9" s="611">
        <v>2173146.31</v>
      </c>
      <c r="D9" s="611">
        <v>839868657.17999995</v>
      </c>
      <c r="E9" s="631">
        <v>842041803.48999989</v>
      </c>
      <c r="F9" s="612">
        <v>5926412.3200000003</v>
      </c>
      <c r="G9" s="613">
        <v>1374008833.3200002</v>
      </c>
      <c r="H9" s="632">
        <v>1379935245.6400001</v>
      </c>
      <c r="I9" s="638"/>
      <c r="J9" s="638"/>
      <c r="K9" s="638"/>
      <c r="L9" s="638"/>
      <c r="M9" s="638"/>
      <c r="N9" s="638"/>
    </row>
    <row r="10" spans="1:15">
      <c r="A10" s="36">
        <v>4</v>
      </c>
      <c r="B10" s="38" t="s">
        <v>185</v>
      </c>
      <c r="C10" s="611">
        <v>0</v>
      </c>
      <c r="D10" s="611">
        <v>0</v>
      </c>
      <c r="E10" s="631">
        <v>0</v>
      </c>
      <c r="F10" s="612">
        <v>0</v>
      </c>
      <c r="G10" s="613">
        <v>0</v>
      </c>
      <c r="H10" s="632">
        <v>0</v>
      </c>
      <c r="I10" s="638"/>
      <c r="J10" s="638"/>
      <c r="K10" s="638"/>
      <c r="L10" s="638"/>
      <c r="M10" s="638"/>
      <c r="N10" s="638"/>
    </row>
    <row r="11" spans="1:15">
      <c r="A11" s="36">
        <v>5</v>
      </c>
      <c r="B11" s="38" t="s">
        <v>157</v>
      </c>
      <c r="C11" s="611">
        <v>1777989494.3600004</v>
      </c>
      <c r="D11" s="611">
        <v>124355491.82181299</v>
      </c>
      <c r="E11" s="631">
        <v>1902344986.1818132</v>
      </c>
      <c r="F11" s="612">
        <v>2104548640.0699999</v>
      </c>
      <c r="G11" s="613">
        <v>121948440.17</v>
      </c>
      <c r="H11" s="632">
        <v>2226497080.2399998</v>
      </c>
      <c r="I11" s="638"/>
      <c r="J11" s="638"/>
      <c r="K11" s="638"/>
      <c r="L11" s="638"/>
      <c r="M11" s="638"/>
      <c r="N11" s="638"/>
    </row>
    <row r="12" spans="1:15">
      <c r="A12" s="36">
        <v>6.1</v>
      </c>
      <c r="B12" s="39" t="s">
        <v>158</v>
      </c>
      <c r="C12" s="611">
        <v>7799783443.4599991</v>
      </c>
      <c r="D12" s="611">
        <v>9072025175.3999996</v>
      </c>
      <c r="E12" s="631">
        <v>16871808618.859999</v>
      </c>
      <c r="F12" s="612">
        <v>6117754493.3500004</v>
      </c>
      <c r="G12" s="613">
        <v>8906539639.5999985</v>
      </c>
      <c r="H12" s="632">
        <v>15024294132.949999</v>
      </c>
      <c r="I12" s="638"/>
      <c r="J12" s="638"/>
      <c r="K12" s="638"/>
      <c r="L12" s="638"/>
      <c r="M12" s="638"/>
      <c r="N12" s="638"/>
    </row>
    <row r="13" spans="1:15">
      <c r="A13" s="36">
        <v>6.2</v>
      </c>
      <c r="B13" s="39" t="s">
        <v>159</v>
      </c>
      <c r="C13" s="611">
        <v>-280422927.49000001</v>
      </c>
      <c r="D13" s="611">
        <v>-399794583.97000003</v>
      </c>
      <c r="E13" s="631">
        <v>-680217511.46000004</v>
      </c>
      <c r="F13" s="612">
        <v>-345157438.5</v>
      </c>
      <c r="G13" s="613">
        <v>-547556364.34000003</v>
      </c>
      <c r="H13" s="632">
        <v>-892713802.84000003</v>
      </c>
      <c r="I13" s="638"/>
      <c r="J13" s="638"/>
      <c r="K13" s="638"/>
      <c r="L13" s="638"/>
      <c r="M13" s="638"/>
      <c r="N13" s="638"/>
    </row>
    <row r="14" spans="1:15">
      <c r="A14" s="36">
        <v>6</v>
      </c>
      <c r="B14" s="38" t="s">
        <v>160</v>
      </c>
      <c r="C14" s="633">
        <v>7519360515.9699993</v>
      </c>
      <c r="D14" s="633">
        <v>8672230591.4300003</v>
      </c>
      <c r="E14" s="633">
        <v>16191591107.4</v>
      </c>
      <c r="F14" s="633">
        <v>5772597054.8500004</v>
      </c>
      <c r="G14" s="633">
        <v>8358983275.2599983</v>
      </c>
      <c r="H14" s="634">
        <v>14131580330.109999</v>
      </c>
      <c r="I14" s="638"/>
      <c r="J14" s="638"/>
      <c r="K14" s="638"/>
      <c r="L14" s="638"/>
      <c r="M14" s="638"/>
      <c r="N14" s="638"/>
    </row>
    <row r="15" spans="1:15">
      <c r="A15" s="36">
        <v>7</v>
      </c>
      <c r="B15" s="38" t="s">
        <v>161</v>
      </c>
      <c r="C15" s="615">
        <v>152703656.00999999</v>
      </c>
      <c r="D15" s="615">
        <v>74019392.74000001</v>
      </c>
      <c r="E15" s="633">
        <v>226723048.75</v>
      </c>
      <c r="F15" s="617">
        <v>160167858.24999997</v>
      </c>
      <c r="G15" s="615">
        <v>138311976.86000001</v>
      </c>
      <c r="H15" s="634">
        <v>298479835.11000001</v>
      </c>
      <c r="I15" s="638"/>
      <c r="J15" s="638"/>
      <c r="K15" s="638"/>
      <c r="L15" s="638"/>
      <c r="M15" s="638"/>
      <c r="N15" s="638"/>
    </row>
    <row r="16" spans="1:15">
      <c r="A16" s="36">
        <v>8</v>
      </c>
      <c r="B16" s="38" t="s">
        <v>162</v>
      </c>
      <c r="C16" s="615">
        <v>145444985.45000002</v>
      </c>
      <c r="D16" s="615">
        <v>0</v>
      </c>
      <c r="E16" s="633">
        <v>145444985.45000002</v>
      </c>
      <c r="F16" s="617">
        <v>79423702.700000018</v>
      </c>
      <c r="G16" s="615">
        <v>0</v>
      </c>
      <c r="H16" s="634">
        <v>79423702.700000018</v>
      </c>
      <c r="I16" s="638"/>
      <c r="J16" s="638"/>
      <c r="K16" s="638"/>
      <c r="L16" s="638"/>
      <c r="M16" s="638"/>
      <c r="N16" s="638"/>
    </row>
    <row r="17" spans="1:14">
      <c r="A17" s="36">
        <v>9</v>
      </c>
      <c r="B17" s="38" t="s">
        <v>163</v>
      </c>
      <c r="C17" s="615">
        <v>27194997.569999993</v>
      </c>
      <c r="D17" s="615">
        <v>10024082.811677001</v>
      </c>
      <c r="E17" s="633">
        <v>37219080.381676994</v>
      </c>
      <c r="F17" s="617">
        <v>26196411.719999999</v>
      </c>
      <c r="G17" s="615">
        <v>13484183.007222001</v>
      </c>
      <c r="H17" s="634">
        <v>39680594.727221996</v>
      </c>
      <c r="I17" s="638"/>
      <c r="J17" s="638"/>
      <c r="K17" s="638"/>
      <c r="L17" s="638"/>
      <c r="M17" s="638"/>
      <c r="N17" s="638"/>
    </row>
    <row r="18" spans="1:14">
      <c r="A18" s="36">
        <v>10</v>
      </c>
      <c r="B18" s="38" t="s">
        <v>164</v>
      </c>
      <c r="C18" s="615">
        <v>707287634.33000004</v>
      </c>
      <c r="D18" s="615">
        <v>0</v>
      </c>
      <c r="E18" s="633">
        <v>707287634.33000004</v>
      </c>
      <c r="F18" s="617">
        <v>669388585.19000006</v>
      </c>
      <c r="G18" s="615">
        <v>0</v>
      </c>
      <c r="H18" s="634">
        <v>669388585.19000006</v>
      </c>
      <c r="I18" s="638"/>
      <c r="J18" s="638"/>
      <c r="K18" s="638"/>
      <c r="L18" s="638"/>
      <c r="M18" s="638"/>
      <c r="N18" s="638"/>
    </row>
    <row r="19" spans="1:14">
      <c r="A19" s="36">
        <v>11</v>
      </c>
      <c r="B19" s="38" t="s">
        <v>165</v>
      </c>
      <c r="C19" s="615">
        <v>338431885.31999999</v>
      </c>
      <c r="D19" s="615">
        <v>133380736.66</v>
      </c>
      <c r="E19" s="633">
        <v>471812621.98000002</v>
      </c>
      <c r="F19" s="617">
        <v>475108516.61999995</v>
      </c>
      <c r="G19" s="615">
        <v>65347137.989999995</v>
      </c>
      <c r="H19" s="634">
        <v>540455654.6099999</v>
      </c>
      <c r="I19" s="638"/>
      <c r="J19" s="638"/>
      <c r="K19" s="638"/>
      <c r="L19" s="638"/>
      <c r="M19" s="638"/>
      <c r="N19" s="638"/>
    </row>
    <row r="20" spans="1:14">
      <c r="A20" s="36">
        <v>12</v>
      </c>
      <c r="B20" s="40" t="s">
        <v>166</v>
      </c>
      <c r="C20" s="633">
        <v>11317614037.940001</v>
      </c>
      <c r="D20" s="633">
        <v>12544756932.523491</v>
      </c>
      <c r="E20" s="633">
        <v>23862370970.463493</v>
      </c>
      <c r="F20" s="633">
        <v>9549584656.210001</v>
      </c>
      <c r="G20" s="633">
        <v>13105848402.097219</v>
      </c>
      <c r="H20" s="634">
        <v>22655433058.30722</v>
      </c>
      <c r="I20" s="638"/>
      <c r="J20" s="638"/>
      <c r="K20" s="638"/>
      <c r="L20" s="638"/>
      <c r="M20" s="638"/>
      <c r="N20" s="638"/>
    </row>
    <row r="21" spans="1:14">
      <c r="A21" s="36"/>
      <c r="B21" s="37" t="s">
        <v>183</v>
      </c>
      <c r="C21" s="635"/>
      <c r="D21" s="635"/>
      <c r="E21" s="635"/>
      <c r="F21" s="636"/>
      <c r="G21" s="635"/>
      <c r="H21" s="637"/>
      <c r="I21" s="638"/>
      <c r="J21" s="638"/>
      <c r="K21" s="638"/>
      <c r="L21" s="638"/>
      <c r="M21" s="638"/>
      <c r="N21" s="638"/>
    </row>
    <row r="22" spans="1:14">
      <c r="A22" s="36">
        <v>13</v>
      </c>
      <c r="B22" s="38" t="s">
        <v>167</v>
      </c>
      <c r="C22" s="615">
        <v>19869602.18</v>
      </c>
      <c r="D22" s="615">
        <v>233000941.11000001</v>
      </c>
      <c r="E22" s="633">
        <v>252870543.29000002</v>
      </c>
      <c r="F22" s="617">
        <v>17251016.539999999</v>
      </c>
      <c r="G22" s="615">
        <v>157132873.71000001</v>
      </c>
      <c r="H22" s="634">
        <v>174383890.25</v>
      </c>
      <c r="I22" s="638"/>
      <c r="J22" s="638"/>
      <c r="K22" s="638"/>
      <c r="L22" s="638"/>
      <c r="M22" s="638"/>
      <c r="N22" s="638"/>
    </row>
    <row r="23" spans="1:14">
      <c r="A23" s="36">
        <v>14</v>
      </c>
      <c r="B23" s="38" t="s">
        <v>168</v>
      </c>
      <c r="C23" s="615">
        <v>1812959216.8499999</v>
      </c>
      <c r="D23" s="615">
        <v>2780033888.0699997</v>
      </c>
      <c r="E23" s="633">
        <v>4592993104.9200001</v>
      </c>
      <c r="F23" s="617">
        <v>1542288712.9599998</v>
      </c>
      <c r="G23" s="615">
        <v>2182266017.1100001</v>
      </c>
      <c r="H23" s="634">
        <v>3724554730.0699997</v>
      </c>
      <c r="I23" s="638"/>
      <c r="J23" s="638"/>
      <c r="K23" s="638"/>
      <c r="L23" s="638"/>
      <c r="M23" s="638"/>
      <c r="N23" s="638"/>
    </row>
    <row r="24" spans="1:14">
      <c r="A24" s="36">
        <v>15</v>
      </c>
      <c r="B24" s="38" t="s">
        <v>169</v>
      </c>
      <c r="C24" s="615">
        <v>1409110896.6799998</v>
      </c>
      <c r="D24" s="615">
        <v>3968962868.0900002</v>
      </c>
      <c r="E24" s="633">
        <v>5378073764.7700005</v>
      </c>
      <c r="F24" s="617">
        <v>1063606881.96</v>
      </c>
      <c r="G24" s="615">
        <v>3889678859.98</v>
      </c>
      <c r="H24" s="634">
        <v>4953285741.9400005</v>
      </c>
      <c r="I24" s="638"/>
      <c r="J24" s="638"/>
      <c r="K24" s="638"/>
      <c r="L24" s="638"/>
      <c r="M24" s="638"/>
      <c r="N24" s="638"/>
    </row>
    <row r="25" spans="1:14">
      <c r="A25" s="36">
        <v>16</v>
      </c>
      <c r="B25" s="38" t="s">
        <v>170</v>
      </c>
      <c r="C25" s="615">
        <v>2182294542.3200002</v>
      </c>
      <c r="D25" s="615">
        <v>2763057308.9199996</v>
      </c>
      <c r="E25" s="633">
        <v>4945351851.2399998</v>
      </c>
      <c r="F25" s="617">
        <v>1984396588.04</v>
      </c>
      <c r="G25" s="615">
        <v>3731923046.8300004</v>
      </c>
      <c r="H25" s="634">
        <v>5716319634.8700008</v>
      </c>
      <c r="I25" s="638"/>
      <c r="J25" s="638"/>
      <c r="K25" s="638"/>
      <c r="L25" s="638"/>
      <c r="M25" s="638"/>
      <c r="N25" s="638"/>
    </row>
    <row r="26" spans="1:14">
      <c r="A26" s="36">
        <v>17</v>
      </c>
      <c r="B26" s="38" t="s">
        <v>171</v>
      </c>
      <c r="C26" s="635">
        <v>0.05</v>
      </c>
      <c r="D26" s="635">
        <v>925987448.75999999</v>
      </c>
      <c r="E26" s="633">
        <v>925987448.80999994</v>
      </c>
      <c r="F26" s="636">
        <v>0</v>
      </c>
      <c r="G26" s="635">
        <v>1016516870.5700001</v>
      </c>
      <c r="H26" s="634">
        <v>1016516870.5700001</v>
      </c>
      <c r="I26" s="638"/>
      <c r="J26" s="638"/>
      <c r="K26" s="638"/>
      <c r="L26" s="638"/>
      <c r="M26" s="638"/>
      <c r="N26" s="638"/>
    </row>
    <row r="27" spans="1:14">
      <c r="A27" s="36">
        <v>18</v>
      </c>
      <c r="B27" s="38" t="s">
        <v>172</v>
      </c>
      <c r="C27" s="615">
        <v>1856020965.96</v>
      </c>
      <c r="D27" s="615">
        <v>1006921850.6288002</v>
      </c>
      <c r="E27" s="633">
        <v>2862942816.5888004</v>
      </c>
      <c r="F27" s="617">
        <v>1669862300.2</v>
      </c>
      <c r="G27" s="615">
        <v>1448870219.8446999</v>
      </c>
      <c r="H27" s="634">
        <v>3118732520.0446997</v>
      </c>
      <c r="I27" s="638"/>
      <c r="J27" s="638"/>
      <c r="K27" s="638"/>
      <c r="L27" s="638"/>
      <c r="M27" s="638"/>
      <c r="N27" s="638"/>
    </row>
    <row r="28" spans="1:14">
      <c r="A28" s="36">
        <v>19</v>
      </c>
      <c r="B28" s="38" t="s">
        <v>173</v>
      </c>
      <c r="C28" s="615">
        <v>39580549.5</v>
      </c>
      <c r="D28" s="615">
        <v>69715961.950000003</v>
      </c>
      <c r="E28" s="633">
        <v>109296511.45</v>
      </c>
      <c r="F28" s="617">
        <v>32917391.370000001</v>
      </c>
      <c r="G28" s="615">
        <v>95949396.670000002</v>
      </c>
      <c r="H28" s="634">
        <v>128866788.04000001</v>
      </c>
      <c r="I28" s="638"/>
      <c r="J28" s="638"/>
      <c r="K28" s="638"/>
      <c r="L28" s="638"/>
      <c r="M28" s="638"/>
      <c r="N28" s="638"/>
    </row>
    <row r="29" spans="1:14">
      <c r="A29" s="36">
        <v>20</v>
      </c>
      <c r="B29" s="38" t="s">
        <v>95</v>
      </c>
      <c r="C29" s="615">
        <v>146821620.54000002</v>
      </c>
      <c r="D29" s="615">
        <v>178338964.18000001</v>
      </c>
      <c r="E29" s="633">
        <v>325160584.72000003</v>
      </c>
      <c r="F29" s="617">
        <v>128166828.47999999</v>
      </c>
      <c r="G29" s="615">
        <v>205249964.38</v>
      </c>
      <c r="H29" s="634">
        <v>333416792.86000001</v>
      </c>
      <c r="I29" s="638"/>
      <c r="J29" s="638"/>
      <c r="K29" s="638"/>
      <c r="L29" s="638"/>
      <c r="M29" s="638"/>
      <c r="N29" s="638"/>
    </row>
    <row r="30" spans="1:14">
      <c r="A30" s="36">
        <v>21</v>
      </c>
      <c r="B30" s="38" t="s">
        <v>174</v>
      </c>
      <c r="C30" s="615">
        <v>0</v>
      </c>
      <c r="D30" s="615">
        <v>1209817130</v>
      </c>
      <c r="E30" s="633">
        <v>1209817130</v>
      </c>
      <c r="F30" s="617">
        <v>12562250</v>
      </c>
      <c r="G30" s="615">
        <v>1139128580</v>
      </c>
      <c r="H30" s="634">
        <v>1151690830</v>
      </c>
      <c r="I30" s="638"/>
      <c r="J30" s="638"/>
      <c r="K30" s="638"/>
      <c r="L30" s="638"/>
      <c r="M30" s="638"/>
      <c r="N30" s="638"/>
    </row>
    <row r="31" spans="1:14">
      <c r="A31" s="36">
        <v>22</v>
      </c>
      <c r="B31" s="40" t="s">
        <v>175</v>
      </c>
      <c r="C31" s="633">
        <v>7466657394.0800009</v>
      </c>
      <c r="D31" s="633">
        <v>13135836361.708801</v>
      </c>
      <c r="E31" s="633">
        <v>20602493755.788803</v>
      </c>
      <c r="F31" s="633">
        <v>6451051969.5499992</v>
      </c>
      <c r="G31" s="633">
        <v>13866715829.0947</v>
      </c>
      <c r="H31" s="634">
        <v>20317767798.644699</v>
      </c>
      <c r="I31" s="638"/>
      <c r="J31" s="638"/>
      <c r="K31" s="638"/>
      <c r="L31" s="638"/>
      <c r="M31" s="638"/>
      <c r="N31" s="638"/>
    </row>
    <row r="32" spans="1:14">
      <c r="A32" s="36"/>
      <c r="B32" s="37" t="s">
        <v>184</v>
      </c>
      <c r="C32" s="635"/>
      <c r="D32" s="635"/>
      <c r="E32" s="615"/>
      <c r="F32" s="636"/>
      <c r="G32" s="635"/>
      <c r="H32" s="637"/>
      <c r="I32" s="638"/>
      <c r="J32" s="638"/>
      <c r="K32" s="638"/>
      <c r="L32" s="638"/>
      <c r="M32" s="638"/>
      <c r="N32" s="638"/>
    </row>
    <row r="33" spans="1:14">
      <c r="A33" s="36">
        <v>23</v>
      </c>
      <c r="B33" s="38" t="s">
        <v>176</v>
      </c>
      <c r="C33" s="615">
        <v>21015907.600000001</v>
      </c>
      <c r="D33" s="635">
        <v>0</v>
      </c>
      <c r="E33" s="633">
        <v>21015907.600000001</v>
      </c>
      <c r="F33" s="617">
        <v>21015907.600000001</v>
      </c>
      <c r="G33" s="635">
        <v>0</v>
      </c>
      <c r="H33" s="634">
        <v>21015907.600000001</v>
      </c>
      <c r="I33" s="638"/>
      <c r="J33" s="638"/>
      <c r="K33" s="638"/>
      <c r="L33" s="638"/>
      <c r="M33" s="638"/>
      <c r="N33" s="638"/>
    </row>
    <row r="34" spans="1:14">
      <c r="A34" s="36">
        <v>24</v>
      </c>
      <c r="B34" s="38" t="s">
        <v>177</v>
      </c>
      <c r="C34" s="615">
        <v>0</v>
      </c>
      <c r="D34" s="635">
        <v>0</v>
      </c>
      <c r="E34" s="633">
        <v>0</v>
      </c>
      <c r="F34" s="617">
        <v>0</v>
      </c>
      <c r="G34" s="635">
        <v>0</v>
      </c>
      <c r="H34" s="634">
        <v>0</v>
      </c>
      <c r="I34" s="638"/>
      <c r="J34" s="638"/>
      <c r="K34" s="638"/>
      <c r="L34" s="638"/>
      <c r="M34" s="638"/>
      <c r="N34" s="638"/>
    </row>
    <row r="35" spans="1:14">
      <c r="A35" s="36">
        <v>25</v>
      </c>
      <c r="B35" s="39" t="s">
        <v>178</v>
      </c>
      <c r="C35" s="615">
        <v>0</v>
      </c>
      <c r="D35" s="635">
        <v>0</v>
      </c>
      <c r="E35" s="633">
        <v>0</v>
      </c>
      <c r="F35" s="617">
        <v>0</v>
      </c>
      <c r="G35" s="635">
        <v>0</v>
      </c>
      <c r="H35" s="634">
        <v>0</v>
      </c>
      <c r="I35" s="638"/>
      <c r="J35" s="638"/>
      <c r="K35" s="638"/>
      <c r="L35" s="638"/>
      <c r="M35" s="638"/>
      <c r="N35" s="638"/>
    </row>
    <row r="36" spans="1:14">
      <c r="A36" s="36">
        <v>26</v>
      </c>
      <c r="B36" s="38" t="s">
        <v>179</v>
      </c>
      <c r="C36" s="615">
        <v>532367442.48000002</v>
      </c>
      <c r="D36" s="635">
        <v>0</v>
      </c>
      <c r="E36" s="633">
        <v>532367442.48000002</v>
      </c>
      <c r="F36" s="617">
        <v>514954864.44999999</v>
      </c>
      <c r="G36" s="635">
        <v>0</v>
      </c>
      <c r="H36" s="634">
        <v>514954864.44999999</v>
      </c>
      <c r="I36" s="638"/>
      <c r="J36" s="638"/>
      <c r="K36" s="638"/>
      <c r="L36" s="638"/>
      <c r="M36" s="638"/>
      <c r="N36" s="638"/>
    </row>
    <row r="37" spans="1:14">
      <c r="A37" s="36">
        <v>27</v>
      </c>
      <c r="B37" s="38" t="s">
        <v>180</v>
      </c>
      <c r="C37" s="615">
        <v>0</v>
      </c>
      <c r="D37" s="635">
        <v>0</v>
      </c>
      <c r="E37" s="633">
        <v>0</v>
      </c>
      <c r="F37" s="617">
        <v>0</v>
      </c>
      <c r="G37" s="635">
        <v>0</v>
      </c>
      <c r="H37" s="634">
        <v>0</v>
      </c>
      <c r="I37" s="638"/>
      <c r="J37" s="638"/>
      <c r="K37" s="638"/>
      <c r="L37" s="638"/>
      <c r="M37" s="638"/>
      <c r="N37" s="638"/>
    </row>
    <row r="38" spans="1:14">
      <c r="A38" s="36">
        <v>28</v>
      </c>
      <c r="B38" s="38" t="s">
        <v>181</v>
      </c>
      <c r="C38" s="615">
        <v>2706322929.0900002</v>
      </c>
      <c r="D38" s="635">
        <v>0</v>
      </c>
      <c r="E38" s="633">
        <v>2706322929.0900002</v>
      </c>
      <c r="F38" s="617">
        <v>1801471619.21</v>
      </c>
      <c r="G38" s="635">
        <v>0</v>
      </c>
      <c r="H38" s="634">
        <v>1801471619.21</v>
      </c>
      <c r="I38" s="638"/>
      <c r="J38" s="638"/>
      <c r="K38" s="638"/>
      <c r="L38" s="638"/>
      <c r="M38" s="638"/>
      <c r="N38" s="638"/>
    </row>
    <row r="39" spans="1:14">
      <c r="A39" s="36">
        <v>29</v>
      </c>
      <c r="B39" s="38" t="s">
        <v>196</v>
      </c>
      <c r="C39" s="615">
        <v>170935.39</v>
      </c>
      <c r="D39" s="635">
        <v>0</v>
      </c>
      <c r="E39" s="633">
        <v>170935.39</v>
      </c>
      <c r="F39" s="617">
        <v>222868.07</v>
      </c>
      <c r="G39" s="635">
        <v>0</v>
      </c>
      <c r="H39" s="634">
        <v>222868.07</v>
      </c>
      <c r="I39" s="638"/>
      <c r="J39" s="638"/>
      <c r="K39" s="638"/>
      <c r="L39" s="638"/>
      <c r="M39" s="638"/>
      <c r="N39" s="638"/>
    </row>
    <row r="40" spans="1:14">
      <c r="A40" s="36">
        <v>30</v>
      </c>
      <c r="B40" s="40" t="s">
        <v>182</v>
      </c>
      <c r="C40" s="615">
        <v>3259877214.5599999</v>
      </c>
      <c r="D40" s="635">
        <v>0</v>
      </c>
      <c r="E40" s="633">
        <v>3259877214.5599999</v>
      </c>
      <c r="F40" s="617">
        <v>2337665259.3300004</v>
      </c>
      <c r="G40" s="635">
        <v>0</v>
      </c>
      <c r="H40" s="634">
        <v>2337665259.3300004</v>
      </c>
      <c r="I40" s="638"/>
      <c r="J40" s="638"/>
      <c r="K40" s="638"/>
      <c r="L40" s="638"/>
      <c r="M40" s="638"/>
      <c r="N40" s="638"/>
    </row>
    <row r="41" spans="1:14" ht="15" thickBot="1">
      <c r="A41" s="41">
        <v>31</v>
      </c>
      <c r="B41" s="42" t="s">
        <v>197</v>
      </c>
      <c r="C41" s="620">
        <v>10726534608.640001</v>
      </c>
      <c r="D41" s="620">
        <v>13135836361.708801</v>
      </c>
      <c r="E41" s="620">
        <v>23862370970.348801</v>
      </c>
      <c r="F41" s="620">
        <v>8788717228.8799992</v>
      </c>
      <c r="G41" s="620">
        <v>13866715829.0947</v>
      </c>
      <c r="H41" s="621">
        <v>22655433057.974701</v>
      </c>
      <c r="I41" s="638"/>
      <c r="J41" s="638"/>
      <c r="K41" s="638"/>
      <c r="L41" s="638"/>
      <c r="M41" s="638"/>
      <c r="N41" s="638"/>
    </row>
    <row r="43" spans="1:14">
      <c r="B43" s="43"/>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15"/>
  <sheetViews>
    <sheetView topLeftCell="B186" zoomScale="85" zoomScaleNormal="85" workbookViewId="0">
      <selection activeCell="B72" sqref="B72:C72"/>
    </sheetView>
  </sheetViews>
  <sheetFormatPr defaultColWidth="43.54296875" defaultRowHeight="12"/>
  <cols>
    <col min="1" max="1" width="5.36328125" style="221" customWidth="1"/>
    <col min="2" max="2" width="66.08984375" style="222" customWidth="1"/>
    <col min="3" max="3" width="131.453125" style="223" customWidth="1"/>
    <col min="4" max="5" width="10.36328125" style="214" customWidth="1"/>
    <col min="6" max="16384" width="43.54296875" style="214"/>
  </cols>
  <sheetData>
    <row r="1" spans="1:3" ht="13" thickTop="1" thickBot="1">
      <c r="A1" s="893" t="s">
        <v>325</v>
      </c>
      <c r="B1" s="894"/>
      <c r="C1" s="895"/>
    </row>
    <row r="2" spans="1:3" ht="26.25" customHeight="1">
      <c r="A2" s="547"/>
      <c r="B2" s="896" t="s">
        <v>326</v>
      </c>
      <c r="C2" s="896"/>
    </row>
    <row r="3" spans="1:3" s="219" customFormat="1" ht="11.25" customHeight="1">
      <c r="A3" s="218"/>
      <c r="B3" s="896" t="s">
        <v>418</v>
      </c>
      <c r="C3" s="896"/>
    </row>
    <row r="4" spans="1:3" ht="12" customHeight="1" thickBot="1">
      <c r="A4" s="897" t="s">
        <v>422</v>
      </c>
      <c r="B4" s="898"/>
      <c r="C4" s="899"/>
    </row>
    <row r="5" spans="1:3" ht="12.5" thickTop="1">
      <c r="A5" s="215"/>
      <c r="B5" s="900" t="s">
        <v>327</v>
      </c>
      <c r="C5" s="901"/>
    </row>
    <row r="6" spans="1:3">
      <c r="A6" s="547"/>
      <c r="B6" s="887" t="s">
        <v>419</v>
      </c>
      <c r="C6" s="888"/>
    </row>
    <row r="7" spans="1:3">
      <c r="A7" s="547"/>
      <c r="B7" s="887" t="s">
        <v>328</v>
      </c>
      <c r="C7" s="888"/>
    </row>
    <row r="8" spans="1:3">
      <c r="A8" s="547"/>
      <c r="B8" s="887" t="s">
        <v>420</v>
      </c>
      <c r="C8" s="888"/>
    </row>
    <row r="9" spans="1:3">
      <c r="A9" s="547"/>
      <c r="B9" s="889" t="s">
        <v>421</v>
      </c>
      <c r="C9" s="890"/>
    </row>
    <row r="10" spans="1:3">
      <c r="A10" s="547"/>
      <c r="B10" s="891" t="s">
        <v>329</v>
      </c>
      <c r="C10" s="892" t="s">
        <v>329</v>
      </c>
    </row>
    <row r="11" spans="1:3">
      <c r="A11" s="547"/>
      <c r="B11" s="891" t="s">
        <v>330</v>
      </c>
      <c r="C11" s="892" t="s">
        <v>330</v>
      </c>
    </row>
    <row r="12" spans="1:3">
      <c r="A12" s="547"/>
      <c r="B12" s="891" t="s">
        <v>331</v>
      </c>
      <c r="C12" s="892" t="s">
        <v>331</v>
      </c>
    </row>
    <row r="13" spans="1:3">
      <c r="A13" s="547"/>
      <c r="B13" s="891" t="s">
        <v>332</v>
      </c>
      <c r="C13" s="892" t="s">
        <v>332</v>
      </c>
    </row>
    <row r="14" spans="1:3">
      <c r="A14" s="547"/>
      <c r="B14" s="891" t="s">
        <v>333</v>
      </c>
      <c r="C14" s="892" t="s">
        <v>333</v>
      </c>
    </row>
    <row r="15" spans="1:3" ht="21.75" customHeight="1">
      <c r="A15" s="547"/>
      <c r="B15" s="891" t="s">
        <v>334</v>
      </c>
      <c r="C15" s="892" t="s">
        <v>334</v>
      </c>
    </row>
    <row r="16" spans="1:3">
      <c r="A16" s="547"/>
      <c r="B16" s="891" t="s">
        <v>335</v>
      </c>
      <c r="C16" s="892" t="s">
        <v>336</v>
      </c>
    </row>
    <row r="17" spans="1:3">
      <c r="A17" s="547"/>
      <c r="B17" s="891" t="s">
        <v>337</v>
      </c>
      <c r="C17" s="892" t="s">
        <v>338</v>
      </c>
    </row>
    <row r="18" spans="1:3">
      <c r="A18" s="547"/>
      <c r="B18" s="891" t="s">
        <v>339</v>
      </c>
      <c r="C18" s="892" t="s">
        <v>340</v>
      </c>
    </row>
    <row r="19" spans="1:3">
      <c r="A19" s="547"/>
      <c r="B19" s="891" t="s">
        <v>341</v>
      </c>
      <c r="C19" s="892" t="s">
        <v>341</v>
      </c>
    </row>
    <row r="20" spans="1:3">
      <c r="A20" s="547"/>
      <c r="B20" s="891" t="s">
        <v>342</v>
      </c>
      <c r="C20" s="892" t="s">
        <v>342</v>
      </c>
    </row>
    <row r="21" spans="1:3">
      <c r="A21" s="547"/>
      <c r="B21" s="891" t="s">
        <v>343</v>
      </c>
      <c r="C21" s="892" t="s">
        <v>343</v>
      </c>
    </row>
    <row r="22" spans="1:3" ht="23.25" customHeight="1">
      <c r="A22" s="547"/>
      <c r="B22" s="891" t="s">
        <v>344</v>
      </c>
      <c r="C22" s="892" t="s">
        <v>345</v>
      </c>
    </row>
    <row r="23" spans="1:3">
      <c r="A23" s="547"/>
      <c r="B23" s="891" t="s">
        <v>346</v>
      </c>
      <c r="C23" s="892" t="s">
        <v>346</v>
      </c>
    </row>
    <row r="24" spans="1:3">
      <c r="A24" s="547"/>
      <c r="B24" s="891" t="s">
        <v>347</v>
      </c>
      <c r="C24" s="892" t="s">
        <v>348</v>
      </c>
    </row>
    <row r="25" spans="1:3" ht="12.5" thickBot="1">
      <c r="A25" s="216"/>
      <c r="B25" s="904" t="s">
        <v>349</v>
      </c>
      <c r="C25" s="905"/>
    </row>
    <row r="26" spans="1:3" ht="13" thickTop="1" thickBot="1">
      <c r="A26" s="897" t="s">
        <v>432</v>
      </c>
      <c r="B26" s="898"/>
      <c r="C26" s="899"/>
    </row>
    <row r="27" spans="1:3" ht="13" thickTop="1" thickBot="1">
      <c r="A27" s="217"/>
      <c r="B27" s="906" t="s">
        <v>350</v>
      </c>
      <c r="C27" s="907"/>
    </row>
    <row r="28" spans="1:3" ht="13" thickTop="1" thickBot="1">
      <c r="A28" s="897" t="s">
        <v>423</v>
      </c>
      <c r="B28" s="898"/>
      <c r="C28" s="899"/>
    </row>
    <row r="29" spans="1:3" ht="12.5" thickTop="1">
      <c r="A29" s="215"/>
      <c r="B29" s="908" t="s">
        <v>351</v>
      </c>
      <c r="C29" s="909" t="s">
        <v>352</v>
      </c>
    </row>
    <row r="30" spans="1:3">
      <c r="A30" s="547"/>
      <c r="B30" s="902" t="s">
        <v>353</v>
      </c>
      <c r="C30" s="903" t="s">
        <v>354</v>
      </c>
    </row>
    <row r="31" spans="1:3">
      <c r="A31" s="547"/>
      <c r="B31" s="902" t="s">
        <v>355</v>
      </c>
      <c r="C31" s="903" t="s">
        <v>356</v>
      </c>
    </row>
    <row r="32" spans="1:3">
      <c r="A32" s="547"/>
      <c r="B32" s="902" t="s">
        <v>357</v>
      </c>
      <c r="C32" s="903" t="s">
        <v>358</v>
      </c>
    </row>
    <row r="33" spans="1:3">
      <c r="A33" s="547"/>
      <c r="B33" s="902" t="s">
        <v>359</v>
      </c>
      <c r="C33" s="903" t="s">
        <v>360</v>
      </c>
    </row>
    <row r="34" spans="1:3">
      <c r="A34" s="547"/>
      <c r="B34" s="902" t="s">
        <v>361</v>
      </c>
      <c r="C34" s="903" t="s">
        <v>362</v>
      </c>
    </row>
    <row r="35" spans="1:3" ht="23.25" customHeight="1">
      <c r="A35" s="547"/>
      <c r="B35" s="902" t="s">
        <v>363</v>
      </c>
      <c r="C35" s="903" t="s">
        <v>364</v>
      </c>
    </row>
    <row r="36" spans="1:3" ht="24" customHeight="1">
      <c r="A36" s="547"/>
      <c r="B36" s="902" t="s">
        <v>365</v>
      </c>
      <c r="C36" s="903" t="s">
        <v>366</v>
      </c>
    </row>
    <row r="37" spans="1:3" ht="24.75" customHeight="1">
      <c r="A37" s="547"/>
      <c r="B37" s="902" t="s">
        <v>367</v>
      </c>
      <c r="C37" s="903" t="s">
        <v>368</v>
      </c>
    </row>
    <row r="38" spans="1:3" ht="23.25" customHeight="1">
      <c r="A38" s="547"/>
      <c r="B38" s="902" t="s">
        <v>424</v>
      </c>
      <c r="C38" s="903" t="s">
        <v>369</v>
      </c>
    </row>
    <row r="39" spans="1:3" ht="39.75" customHeight="1">
      <c r="A39" s="547"/>
      <c r="B39" s="891" t="s">
        <v>438</v>
      </c>
      <c r="C39" s="892" t="s">
        <v>370</v>
      </c>
    </row>
    <row r="40" spans="1:3" ht="12" customHeight="1">
      <c r="A40" s="547"/>
      <c r="B40" s="902" t="s">
        <v>371</v>
      </c>
      <c r="C40" s="903" t="s">
        <v>372</v>
      </c>
    </row>
    <row r="41" spans="1:3" ht="27" customHeight="1" thickBot="1">
      <c r="A41" s="216"/>
      <c r="B41" s="912" t="s">
        <v>373</v>
      </c>
      <c r="C41" s="913" t="s">
        <v>374</v>
      </c>
    </row>
    <row r="42" spans="1:3" ht="13" thickTop="1" thickBot="1">
      <c r="A42" s="897" t="s">
        <v>425</v>
      </c>
      <c r="B42" s="898"/>
      <c r="C42" s="899"/>
    </row>
    <row r="43" spans="1:3" ht="12.5" thickTop="1">
      <c r="A43" s="215"/>
      <c r="B43" s="900" t="s">
        <v>461</v>
      </c>
      <c r="C43" s="901" t="s">
        <v>375</v>
      </c>
    </row>
    <row r="44" spans="1:3">
      <c r="A44" s="547"/>
      <c r="B44" s="887" t="s">
        <v>460</v>
      </c>
      <c r="C44" s="888"/>
    </row>
    <row r="45" spans="1:3" ht="23.25" customHeight="1" thickBot="1">
      <c r="A45" s="216"/>
      <c r="B45" s="910" t="s">
        <v>376</v>
      </c>
      <c r="C45" s="911" t="s">
        <v>377</v>
      </c>
    </row>
    <row r="46" spans="1:3" ht="11.25" customHeight="1" thickTop="1" thickBot="1">
      <c r="A46" s="897" t="s">
        <v>426</v>
      </c>
      <c r="B46" s="898"/>
      <c r="C46" s="899"/>
    </row>
    <row r="47" spans="1:3" ht="26.25" customHeight="1" thickTop="1">
      <c r="A47" s="547"/>
      <c r="B47" s="887" t="s">
        <v>427</v>
      </c>
      <c r="C47" s="888"/>
    </row>
    <row r="48" spans="1:3" ht="12.5" thickBot="1">
      <c r="A48" s="897" t="s">
        <v>428</v>
      </c>
      <c r="B48" s="898"/>
      <c r="C48" s="899"/>
    </row>
    <row r="49" spans="1:3" ht="12.5" thickTop="1">
      <c r="A49" s="215"/>
      <c r="B49" s="900" t="s">
        <v>378</v>
      </c>
      <c r="C49" s="901" t="s">
        <v>378</v>
      </c>
    </row>
    <row r="50" spans="1:3" ht="11.25" customHeight="1">
      <c r="A50" s="547"/>
      <c r="B50" s="887" t="s">
        <v>379</v>
      </c>
      <c r="C50" s="888" t="s">
        <v>379</v>
      </c>
    </row>
    <row r="51" spans="1:3">
      <c r="A51" s="547"/>
      <c r="B51" s="887" t="s">
        <v>380</v>
      </c>
      <c r="C51" s="888" t="s">
        <v>380</v>
      </c>
    </row>
    <row r="52" spans="1:3" ht="11.25" customHeight="1">
      <c r="A52" s="547"/>
      <c r="B52" s="887" t="s">
        <v>487</v>
      </c>
      <c r="C52" s="888" t="s">
        <v>381</v>
      </c>
    </row>
    <row r="53" spans="1:3" ht="33.65" customHeight="1">
      <c r="A53" s="547"/>
      <c r="B53" s="887" t="s">
        <v>382</v>
      </c>
      <c r="C53" s="888" t="s">
        <v>382</v>
      </c>
    </row>
    <row r="54" spans="1:3" ht="11.25" customHeight="1">
      <c r="A54" s="547"/>
      <c r="B54" s="887" t="s">
        <v>481</v>
      </c>
      <c r="C54" s="888" t="s">
        <v>383</v>
      </c>
    </row>
    <row r="55" spans="1:3" ht="11.25" customHeight="1" thickBot="1">
      <c r="A55" s="897" t="s">
        <v>429</v>
      </c>
      <c r="B55" s="898"/>
      <c r="C55" s="899"/>
    </row>
    <row r="56" spans="1:3" ht="12.5" thickTop="1">
      <c r="A56" s="215"/>
      <c r="B56" s="900" t="s">
        <v>378</v>
      </c>
      <c r="C56" s="901" t="s">
        <v>378</v>
      </c>
    </row>
    <row r="57" spans="1:3">
      <c r="A57" s="547"/>
      <c r="B57" s="887" t="s">
        <v>384</v>
      </c>
      <c r="C57" s="888" t="s">
        <v>384</v>
      </c>
    </row>
    <row r="58" spans="1:3">
      <c r="A58" s="547"/>
      <c r="B58" s="887" t="s">
        <v>435</v>
      </c>
      <c r="C58" s="888" t="s">
        <v>385</v>
      </c>
    </row>
    <row r="59" spans="1:3">
      <c r="A59" s="547"/>
      <c r="B59" s="887" t="s">
        <v>386</v>
      </c>
      <c r="C59" s="888" t="s">
        <v>386</v>
      </c>
    </row>
    <row r="60" spans="1:3">
      <c r="A60" s="547"/>
      <c r="B60" s="887" t="s">
        <v>387</v>
      </c>
      <c r="C60" s="888" t="s">
        <v>387</v>
      </c>
    </row>
    <row r="61" spans="1:3">
      <c r="A61" s="547"/>
      <c r="B61" s="887" t="s">
        <v>388</v>
      </c>
      <c r="C61" s="888" t="s">
        <v>388</v>
      </c>
    </row>
    <row r="62" spans="1:3">
      <c r="A62" s="547"/>
      <c r="B62" s="887" t="s">
        <v>436</v>
      </c>
      <c r="C62" s="888" t="s">
        <v>389</v>
      </c>
    </row>
    <row r="63" spans="1:3">
      <c r="A63" s="547"/>
      <c r="B63" s="887" t="s">
        <v>390</v>
      </c>
      <c r="C63" s="888" t="s">
        <v>390</v>
      </c>
    </row>
    <row r="64" spans="1:3" ht="12.5" thickBot="1">
      <c r="A64" s="216"/>
      <c r="B64" s="910" t="s">
        <v>391</v>
      </c>
      <c r="C64" s="911" t="s">
        <v>391</v>
      </c>
    </row>
    <row r="65" spans="1:3" ht="11.25" customHeight="1" thickTop="1">
      <c r="A65" s="916" t="s">
        <v>430</v>
      </c>
      <c r="B65" s="917"/>
      <c r="C65" s="918"/>
    </row>
    <row r="66" spans="1:3" ht="12.5" thickBot="1">
      <c r="A66" s="216"/>
      <c r="B66" s="910" t="s">
        <v>392</v>
      </c>
      <c r="C66" s="911" t="s">
        <v>392</v>
      </c>
    </row>
    <row r="67" spans="1:3" ht="11.25" customHeight="1" thickTop="1" thickBot="1">
      <c r="A67" s="897" t="s">
        <v>431</v>
      </c>
      <c r="B67" s="898"/>
      <c r="C67" s="899"/>
    </row>
    <row r="68" spans="1:3" ht="12.5" thickTop="1">
      <c r="A68" s="215"/>
      <c r="B68" s="900" t="s">
        <v>393</v>
      </c>
      <c r="C68" s="901" t="s">
        <v>393</v>
      </c>
    </row>
    <row r="69" spans="1:3">
      <c r="A69" s="547"/>
      <c r="B69" s="887" t="s">
        <v>394</v>
      </c>
      <c r="C69" s="888" t="s">
        <v>394</v>
      </c>
    </row>
    <row r="70" spans="1:3">
      <c r="A70" s="547"/>
      <c r="B70" s="887" t="s">
        <v>395</v>
      </c>
      <c r="C70" s="888" t="s">
        <v>395</v>
      </c>
    </row>
    <row r="71" spans="1:3" ht="54.9" customHeight="1">
      <c r="A71" s="547"/>
      <c r="B71" s="914" t="s">
        <v>963</v>
      </c>
      <c r="C71" s="915" t="s">
        <v>396</v>
      </c>
    </row>
    <row r="72" spans="1:3" ht="33.75" customHeight="1">
      <c r="A72" s="547"/>
      <c r="B72" s="914" t="s">
        <v>440</v>
      </c>
      <c r="C72" s="915" t="s">
        <v>397</v>
      </c>
    </row>
    <row r="73" spans="1:3" ht="15.75" customHeight="1">
      <c r="A73" s="547"/>
      <c r="B73" s="914" t="s">
        <v>437</v>
      </c>
      <c r="C73" s="915" t="s">
        <v>398</v>
      </c>
    </row>
    <row r="74" spans="1:3">
      <c r="A74" s="547"/>
      <c r="B74" s="887" t="s">
        <v>399</v>
      </c>
      <c r="C74" s="888" t="s">
        <v>399</v>
      </c>
    </row>
    <row r="75" spans="1:3" ht="12.5" thickBot="1">
      <c r="A75" s="216"/>
      <c r="B75" s="910" t="s">
        <v>400</v>
      </c>
      <c r="C75" s="911" t="s">
        <v>400</v>
      </c>
    </row>
    <row r="76" spans="1:3" ht="12.5" thickTop="1">
      <c r="A76" s="916" t="s">
        <v>464</v>
      </c>
      <c r="B76" s="917"/>
      <c r="C76" s="918"/>
    </row>
    <row r="77" spans="1:3">
      <c r="A77" s="547"/>
      <c r="B77" s="887" t="s">
        <v>392</v>
      </c>
      <c r="C77" s="888"/>
    </row>
    <row r="78" spans="1:3">
      <c r="A78" s="547"/>
      <c r="B78" s="887" t="s">
        <v>462</v>
      </c>
      <c r="C78" s="888"/>
    </row>
    <row r="79" spans="1:3">
      <c r="A79" s="547"/>
      <c r="B79" s="887" t="s">
        <v>463</v>
      </c>
      <c r="C79" s="888"/>
    </row>
    <row r="80" spans="1:3">
      <c r="A80" s="916" t="s">
        <v>465</v>
      </c>
      <c r="B80" s="917"/>
      <c r="C80" s="918"/>
    </row>
    <row r="81" spans="1:3">
      <c r="A81" s="547"/>
      <c r="B81" s="887" t="s">
        <v>392</v>
      </c>
      <c r="C81" s="888"/>
    </row>
    <row r="82" spans="1:3">
      <c r="A82" s="547"/>
      <c r="B82" s="887" t="s">
        <v>466</v>
      </c>
      <c r="C82" s="888"/>
    </row>
    <row r="83" spans="1:3" ht="76.5" customHeight="1">
      <c r="A83" s="547"/>
      <c r="B83" s="887" t="s">
        <v>480</v>
      </c>
      <c r="C83" s="888"/>
    </row>
    <row r="84" spans="1:3" ht="53.25" customHeight="1">
      <c r="A84" s="547"/>
      <c r="B84" s="887" t="s">
        <v>479</v>
      </c>
      <c r="C84" s="888"/>
    </row>
    <row r="85" spans="1:3">
      <c r="A85" s="547"/>
      <c r="B85" s="887" t="s">
        <v>467</v>
      </c>
      <c r="C85" s="888"/>
    </row>
    <row r="86" spans="1:3">
      <c r="A86" s="547"/>
      <c r="B86" s="887" t="s">
        <v>468</v>
      </c>
      <c r="C86" s="888"/>
    </row>
    <row r="87" spans="1:3">
      <c r="A87" s="547"/>
      <c r="B87" s="887" t="s">
        <v>469</v>
      </c>
      <c r="C87" s="888"/>
    </row>
    <row r="88" spans="1:3">
      <c r="A88" s="916" t="s">
        <v>470</v>
      </c>
      <c r="B88" s="917"/>
      <c r="C88" s="918"/>
    </row>
    <row r="89" spans="1:3">
      <c r="A89" s="547"/>
      <c r="B89" s="887" t="s">
        <v>392</v>
      </c>
      <c r="C89" s="888"/>
    </row>
    <row r="90" spans="1:3">
      <c r="A90" s="547"/>
      <c r="B90" s="887" t="s">
        <v>472</v>
      </c>
      <c r="C90" s="888"/>
    </row>
    <row r="91" spans="1:3" ht="12" customHeight="1">
      <c r="A91" s="547"/>
      <c r="B91" s="887" t="s">
        <v>473</v>
      </c>
      <c r="C91" s="888"/>
    </row>
    <row r="92" spans="1:3">
      <c r="A92" s="547"/>
      <c r="B92" s="887" t="s">
        <v>474</v>
      </c>
      <c r="C92" s="888"/>
    </row>
    <row r="93" spans="1:3" ht="24.75" customHeight="1">
      <c r="A93" s="547"/>
      <c r="B93" s="919" t="s">
        <v>515</v>
      </c>
      <c r="C93" s="920"/>
    </row>
    <row r="94" spans="1:3" ht="24" customHeight="1">
      <c r="A94" s="547"/>
      <c r="B94" s="919" t="s">
        <v>516</v>
      </c>
      <c r="C94" s="920"/>
    </row>
    <row r="95" spans="1:3" ht="13.5" customHeight="1">
      <c r="A95" s="547"/>
      <c r="B95" s="902" t="s">
        <v>475</v>
      </c>
      <c r="C95" s="903"/>
    </row>
    <row r="96" spans="1:3" ht="11.25" customHeight="1" thickBot="1">
      <c r="A96" s="921" t="s">
        <v>511</v>
      </c>
      <c r="B96" s="922"/>
      <c r="C96" s="923"/>
    </row>
    <row r="97" spans="1:3" ht="13" thickTop="1" thickBot="1">
      <c r="A97" s="930" t="s">
        <v>401</v>
      </c>
      <c r="B97" s="930"/>
      <c r="C97" s="930"/>
    </row>
    <row r="98" spans="1:3">
      <c r="A98" s="306">
        <v>2</v>
      </c>
      <c r="B98" s="474" t="s">
        <v>491</v>
      </c>
      <c r="C98" s="474" t="s">
        <v>512</v>
      </c>
    </row>
    <row r="99" spans="1:3">
      <c r="A99" s="220">
        <v>3</v>
      </c>
      <c r="B99" s="475" t="s">
        <v>492</v>
      </c>
      <c r="C99" s="476" t="s">
        <v>513</v>
      </c>
    </row>
    <row r="100" spans="1:3">
      <c r="A100" s="220">
        <v>4</v>
      </c>
      <c r="B100" s="475" t="s">
        <v>493</v>
      </c>
      <c r="C100" s="476" t="s">
        <v>517</v>
      </c>
    </row>
    <row r="101" spans="1:3" ht="11.25" customHeight="1">
      <c r="A101" s="220">
        <v>5</v>
      </c>
      <c r="B101" s="475" t="s">
        <v>494</v>
      </c>
      <c r="C101" s="476" t="s">
        <v>514</v>
      </c>
    </row>
    <row r="102" spans="1:3" ht="12" customHeight="1">
      <c r="A102" s="220">
        <v>6</v>
      </c>
      <c r="B102" s="475" t="s">
        <v>509</v>
      </c>
      <c r="C102" s="476" t="s">
        <v>495</v>
      </c>
    </row>
    <row r="103" spans="1:3" ht="12" customHeight="1">
      <c r="A103" s="220">
        <v>7</v>
      </c>
      <c r="B103" s="475" t="s">
        <v>496</v>
      </c>
      <c r="C103" s="476" t="s">
        <v>510</v>
      </c>
    </row>
    <row r="104" spans="1:3">
      <c r="A104" s="220">
        <v>8</v>
      </c>
      <c r="B104" s="475" t="s">
        <v>501</v>
      </c>
      <c r="C104" s="476" t="s">
        <v>521</v>
      </c>
    </row>
    <row r="105" spans="1:3" ht="11.25" customHeight="1">
      <c r="A105" s="916" t="s">
        <v>476</v>
      </c>
      <c r="B105" s="917"/>
      <c r="C105" s="918"/>
    </row>
    <row r="106" spans="1:3" ht="12" customHeight="1">
      <c r="A106" s="547"/>
      <c r="B106" s="887" t="s">
        <v>392</v>
      </c>
      <c r="C106" s="888"/>
    </row>
    <row r="107" spans="1:3">
      <c r="A107" s="916" t="s">
        <v>658</v>
      </c>
      <c r="B107" s="917"/>
      <c r="C107" s="918"/>
    </row>
    <row r="108" spans="1:3" ht="12" customHeight="1">
      <c r="A108" s="547"/>
      <c r="B108" s="887" t="s">
        <v>660</v>
      </c>
      <c r="C108" s="888"/>
    </row>
    <row r="109" spans="1:3">
      <c r="A109" s="547"/>
      <c r="B109" s="887" t="s">
        <v>661</v>
      </c>
      <c r="C109" s="888"/>
    </row>
    <row r="110" spans="1:3">
      <c r="A110" s="547"/>
      <c r="B110" s="887" t="s">
        <v>659</v>
      </c>
      <c r="C110" s="888"/>
    </row>
    <row r="111" spans="1:3">
      <c r="A111" s="924" t="s">
        <v>949</v>
      </c>
      <c r="B111" s="924"/>
      <c r="C111" s="924"/>
    </row>
    <row r="112" spans="1:3">
      <c r="A112" s="925" t="s">
        <v>325</v>
      </c>
      <c r="B112" s="925"/>
      <c r="C112" s="925"/>
    </row>
    <row r="113" spans="1:3">
      <c r="A113" s="548">
        <v>1</v>
      </c>
      <c r="B113" s="926" t="s">
        <v>835</v>
      </c>
      <c r="C113" s="927"/>
    </row>
    <row r="114" spans="1:3">
      <c r="A114" s="548">
        <v>2</v>
      </c>
      <c r="B114" s="928" t="s">
        <v>836</v>
      </c>
      <c r="C114" s="929"/>
    </row>
    <row r="115" spans="1:3">
      <c r="A115" s="548">
        <v>3</v>
      </c>
      <c r="B115" s="926" t="s">
        <v>837</v>
      </c>
      <c r="C115" s="927"/>
    </row>
    <row r="116" spans="1:3">
      <c r="A116" s="548">
        <v>4</v>
      </c>
      <c r="B116" s="926" t="s">
        <v>838</v>
      </c>
      <c r="C116" s="927"/>
    </row>
    <row r="117" spans="1:3">
      <c r="A117" s="548">
        <v>5</v>
      </c>
      <c r="B117" s="926" t="s">
        <v>839</v>
      </c>
      <c r="C117" s="927"/>
    </row>
    <row r="118" spans="1:3" ht="55.5" customHeight="1">
      <c r="A118" s="548">
        <v>6</v>
      </c>
      <c r="B118" s="926" t="s">
        <v>950</v>
      </c>
      <c r="C118" s="927"/>
    </row>
    <row r="119" spans="1:3" ht="24">
      <c r="A119" s="548">
        <v>6.01</v>
      </c>
      <c r="B119" s="549" t="s">
        <v>694</v>
      </c>
      <c r="C119" s="590" t="s">
        <v>951</v>
      </c>
    </row>
    <row r="120" spans="1:3" ht="36">
      <c r="A120" s="548">
        <v>6.02</v>
      </c>
      <c r="B120" s="549" t="s">
        <v>695</v>
      </c>
      <c r="C120" s="600" t="s">
        <v>957</v>
      </c>
    </row>
    <row r="121" spans="1:3">
      <c r="A121" s="548">
        <v>6.03</v>
      </c>
      <c r="B121" s="554" t="s">
        <v>696</v>
      </c>
      <c r="C121" s="554" t="s">
        <v>840</v>
      </c>
    </row>
    <row r="122" spans="1:3">
      <c r="A122" s="548">
        <v>6.04</v>
      </c>
      <c r="B122" s="549" t="s">
        <v>697</v>
      </c>
      <c r="C122" s="550" t="s">
        <v>841</v>
      </c>
    </row>
    <row r="123" spans="1:3">
      <c r="A123" s="548">
        <v>6.05</v>
      </c>
      <c r="B123" s="549" t="s">
        <v>698</v>
      </c>
      <c r="C123" s="550" t="s">
        <v>842</v>
      </c>
    </row>
    <row r="124" spans="1:3" ht="24">
      <c r="A124" s="548">
        <v>6.06</v>
      </c>
      <c r="B124" s="549" t="s">
        <v>699</v>
      </c>
      <c r="C124" s="550" t="s">
        <v>843</v>
      </c>
    </row>
    <row r="125" spans="1:3">
      <c r="A125" s="548">
        <v>6.07</v>
      </c>
      <c r="B125" s="551" t="s">
        <v>700</v>
      </c>
      <c r="C125" s="550" t="s">
        <v>844</v>
      </c>
    </row>
    <row r="126" spans="1:3" ht="24">
      <c r="A126" s="548">
        <v>6.08</v>
      </c>
      <c r="B126" s="549" t="s">
        <v>701</v>
      </c>
      <c r="C126" s="550" t="s">
        <v>845</v>
      </c>
    </row>
    <row r="127" spans="1:3" ht="24">
      <c r="A127" s="548">
        <v>6.09</v>
      </c>
      <c r="B127" s="552" t="s">
        <v>702</v>
      </c>
      <c r="C127" s="550" t="s">
        <v>846</v>
      </c>
    </row>
    <row r="128" spans="1:3">
      <c r="A128" s="553">
        <v>6.1</v>
      </c>
      <c r="B128" s="552" t="s">
        <v>703</v>
      </c>
      <c r="C128" s="550" t="s">
        <v>847</v>
      </c>
    </row>
    <row r="129" spans="1:3">
      <c r="A129" s="548">
        <v>6.11</v>
      </c>
      <c r="B129" s="552" t="s">
        <v>704</v>
      </c>
      <c r="C129" s="550" t="s">
        <v>848</v>
      </c>
    </row>
    <row r="130" spans="1:3">
      <c r="A130" s="548">
        <v>6.12</v>
      </c>
      <c r="B130" s="552" t="s">
        <v>705</v>
      </c>
      <c r="C130" s="550" t="s">
        <v>849</v>
      </c>
    </row>
    <row r="131" spans="1:3">
      <c r="A131" s="548">
        <v>6.13</v>
      </c>
      <c r="B131" s="552" t="s">
        <v>706</v>
      </c>
      <c r="C131" s="554" t="s">
        <v>850</v>
      </c>
    </row>
    <row r="132" spans="1:3">
      <c r="A132" s="548">
        <v>6.14</v>
      </c>
      <c r="B132" s="552" t="s">
        <v>707</v>
      </c>
      <c r="C132" s="554" t="s">
        <v>851</v>
      </c>
    </row>
    <row r="133" spans="1:3">
      <c r="A133" s="548">
        <v>6.15</v>
      </c>
      <c r="B133" s="552" t="s">
        <v>708</v>
      </c>
      <c r="C133" s="554" t="s">
        <v>852</v>
      </c>
    </row>
    <row r="134" spans="1:3">
      <c r="A134" s="548">
        <v>6.16</v>
      </c>
      <c r="B134" s="552" t="s">
        <v>709</v>
      </c>
      <c r="C134" s="554" t="s">
        <v>853</v>
      </c>
    </row>
    <row r="135" spans="1:3">
      <c r="A135" s="548">
        <v>6.17</v>
      </c>
      <c r="B135" s="554" t="s">
        <v>710</v>
      </c>
      <c r="C135" s="554" t="s">
        <v>854</v>
      </c>
    </row>
    <row r="136" spans="1:3" ht="24">
      <c r="A136" s="548">
        <v>6.18</v>
      </c>
      <c r="B136" s="552" t="s">
        <v>711</v>
      </c>
      <c r="C136" s="554" t="s">
        <v>855</v>
      </c>
    </row>
    <row r="137" spans="1:3">
      <c r="A137" s="548">
        <v>6.19</v>
      </c>
      <c r="B137" s="552" t="s">
        <v>712</v>
      </c>
      <c r="C137" s="554" t="s">
        <v>856</v>
      </c>
    </row>
    <row r="138" spans="1:3">
      <c r="A138" s="553">
        <v>6.2</v>
      </c>
      <c r="B138" s="552" t="s">
        <v>713</v>
      </c>
      <c r="C138" s="554" t="s">
        <v>857</v>
      </c>
    </row>
    <row r="139" spans="1:3">
      <c r="A139" s="548">
        <v>6.21</v>
      </c>
      <c r="B139" s="552" t="s">
        <v>714</v>
      </c>
      <c r="C139" s="554" t="s">
        <v>858</v>
      </c>
    </row>
    <row r="140" spans="1:3">
      <c r="A140" s="548">
        <v>6.22</v>
      </c>
      <c r="B140" s="552" t="s">
        <v>715</v>
      </c>
      <c r="C140" s="554" t="s">
        <v>859</v>
      </c>
    </row>
    <row r="141" spans="1:3" ht="24">
      <c r="A141" s="548">
        <v>6.23</v>
      </c>
      <c r="B141" s="552" t="s">
        <v>716</v>
      </c>
      <c r="C141" s="554" t="s">
        <v>860</v>
      </c>
    </row>
    <row r="142" spans="1:3" ht="24">
      <c r="A142" s="548">
        <v>6.24</v>
      </c>
      <c r="B142" s="549" t="s">
        <v>717</v>
      </c>
      <c r="C142" s="554" t="s">
        <v>861</v>
      </c>
    </row>
    <row r="143" spans="1:3">
      <c r="A143" s="548">
        <v>6.2500000000000098</v>
      </c>
      <c r="B143" s="549" t="s">
        <v>718</v>
      </c>
      <c r="C143" s="554" t="s">
        <v>862</v>
      </c>
    </row>
    <row r="144" spans="1:3" ht="24">
      <c r="A144" s="548">
        <v>6.2600000000000202</v>
      </c>
      <c r="B144" s="549" t="s">
        <v>863</v>
      </c>
      <c r="C144" s="593" t="s">
        <v>864</v>
      </c>
    </row>
    <row r="145" spans="1:3" ht="24">
      <c r="A145" s="548">
        <v>6.2700000000000298</v>
      </c>
      <c r="B145" s="549" t="s">
        <v>165</v>
      </c>
      <c r="C145" s="593" t="s">
        <v>953</v>
      </c>
    </row>
    <row r="146" spans="1:3">
      <c r="A146" s="548"/>
      <c r="B146" s="933" t="s">
        <v>865</v>
      </c>
      <c r="C146" s="934"/>
    </row>
    <row r="147" spans="1:3" s="556" customFormat="1">
      <c r="A147" s="555">
        <v>7.1</v>
      </c>
      <c r="B147" s="549" t="s">
        <v>866</v>
      </c>
      <c r="C147" s="937" t="s">
        <v>867</v>
      </c>
    </row>
    <row r="148" spans="1:3" s="556" customFormat="1">
      <c r="A148" s="555">
        <v>7.2</v>
      </c>
      <c r="B148" s="549" t="s">
        <v>868</v>
      </c>
      <c r="C148" s="938"/>
    </row>
    <row r="149" spans="1:3" s="556" customFormat="1">
      <c r="A149" s="555">
        <v>7.3</v>
      </c>
      <c r="B149" s="549" t="s">
        <v>869</v>
      </c>
      <c r="C149" s="938"/>
    </row>
    <row r="150" spans="1:3" s="556" customFormat="1">
      <c r="A150" s="555">
        <v>7.4</v>
      </c>
      <c r="B150" s="549" t="s">
        <v>870</v>
      </c>
      <c r="C150" s="938"/>
    </row>
    <row r="151" spans="1:3" s="556" customFormat="1">
      <c r="A151" s="555">
        <v>7.5</v>
      </c>
      <c r="B151" s="549" t="s">
        <v>871</v>
      </c>
      <c r="C151" s="938"/>
    </row>
    <row r="152" spans="1:3" s="556" customFormat="1">
      <c r="A152" s="555">
        <v>7.6</v>
      </c>
      <c r="B152" s="549" t="s">
        <v>944</v>
      </c>
      <c r="C152" s="939"/>
    </row>
    <row r="153" spans="1:3" s="556" customFormat="1" ht="24">
      <c r="A153" s="555">
        <v>7.7</v>
      </c>
      <c r="B153" s="549" t="s">
        <v>872</v>
      </c>
      <c r="C153" s="557" t="s">
        <v>873</v>
      </c>
    </row>
    <row r="154" spans="1:3" s="556" customFormat="1" ht="24">
      <c r="A154" s="555">
        <v>7.8</v>
      </c>
      <c r="B154" s="549" t="s">
        <v>874</v>
      </c>
      <c r="C154" s="557" t="s">
        <v>875</v>
      </c>
    </row>
    <row r="155" spans="1:3">
      <c r="A155" s="547"/>
      <c r="B155" s="933" t="s">
        <v>876</v>
      </c>
      <c r="C155" s="934"/>
    </row>
    <row r="156" spans="1:3">
      <c r="A156" s="555">
        <v>1</v>
      </c>
      <c r="B156" s="931" t="s">
        <v>958</v>
      </c>
      <c r="C156" s="932"/>
    </row>
    <row r="157" spans="1:3" ht="24.9" customHeight="1">
      <c r="A157" s="555">
        <v>2</v>
      </c>
      <c r="B157" s="931" t="s">
        <v>954</v>
      </c>
      <c r="C157" s="932"/>
    </row>
    <row r="158" spans="1:3">
      <c r="A158" s="555">
        <v>3</v>
      </c>
      <c r="B158" s="931" t="s">
        <v>943</v>
      </c>
      <c r="C158" s="932"/>
    </row>
    <row r="159" spans="1:3">
      <c r="A159" s="547"/>
      <c r="B159" s="933" t="s">
        <v>877</v>
      </c>
      <c r="C159" s="934"/>
    </row>
    <row r="160" spans="1:3" ht="39" customHeight="1">
      <c r="A160" s="555">
        <v>1</v>
      </c>
      <c r="B160" s="935" t="s">
        <v>959</v>
      </c>
      <c r="C160" s="936"/>
    </row>
    <row r="161" spans="1:3">
      <c r="A161" s="555">
        <v>3</v>
      </c>
      <c r="B161" s="549" t="s">
        <v>682</v>
      </c>
      <c r="C161" s="557" t="s">
        <v>878</v>
      </c>
    </row>
    <row r="162" spans="1:3">
      <c r="A162" s="555">
        <v>4</v>
      </c>
      <c r="B162" s="549" t="s">
        <v>683</v>
      </c>
      <c r="C162" s="557" t="s">
        <v>879</v>
      </c>
    </row>
    <row r="163" spans="1:3" ht="24">
      <c r="A163" s="555">
        <v>5</v>
      </c>
      <c r="B163" s="549" t="s">
        <v>684</v>
      </c>
      <c r="C163" s="557" t="s">
        <v>880</v>
      </c>
    </row>
    <row r="164" spans="1:3">
      <c r="A164" s="555">
        <v>6</v>
      </c>
      <c r="B164" s="549" t="s">
        <v>685</v>
      </c>
      <c r="C164" s="549" t="s">
        <v>881</v>
      </c>
    </row>
    <row r="165" spans="1:3">
      <c r="A165" s="547"/>
      <c r="B165" s="933" t="s">
        <v>882</v>
      </c>
      <c r="C165" s="934"/>
    </row>
    <row r="166" spans="1:3" ht="24">
      <c r="A166" s="555"/>
      <c r="B166" s="549" t="s">
        <v>883</v>
      </c>
      <c r="C166" s="558" t="s">
        <v>884</v>
      </c>
    </row>
    <row r="167" spans="1:3">
      <c r="A167" s="555"/>
      <c r="B167" s="549" t="s">
        <v>684</v>
      </c>
      <c r="C167" s="557" t="s">
        <v>885</v>
      </c>
    </row>
    <row r="168" spans="1:3">
      <c r="A168" s="547"/>
      <c r="B168" s="933" t="s">
        <v>886</v>
      </c>
      <c r="C168" s="934"/>
    </row>
    <row r="169" spans="1:3">
      <c r="A169" s="547"/>
      <c r="B169" s="887" t="s">
        <v>947</v>
      </c>
      <c r="C169" s="888"/>
    </row>
    <row r="170" spans="1:3">
      <c r="A170" s="547" t="s">
        <v>887</v>
      </c>
      <c r="B170" s="559" t="s">
        <v>742</v>
      </c>
      <c r="C170" s="560" t="s">
        <v>888</v>
      </c>
    </row>
    <row r="171" spans="1:3">
      <c r="A171" s="547" t="s">
        <v>536</v>
      </c>
      <c r="B171" s="561" t="s">
        <v>743</v>
      </c>
      <c r="C171" s="557" t="s">
        <v>889</v>
      </c>
    </row>
    <row r="172" spans="1:3" ht="24">
      <c r="A172" s="547" t="s">
        <v>543</v>
      </c>
      <c r="B172" s="560" t="s">
        <v>744</v>
      </c>
      <c r="C172" s="557" t="s">
        <v>890</v>
      </c>
    </row>
    <row r="173" spans="1:3">
      <c r="A173" s="547" t="s">
        <v>891</v>
      </c>
      <c r="B173" s="561" t="s">
        <v>745</v>
      </c>
      <c r="C173" s="561" t="s">
        <v>892</v>
      </c>
    </row>
    <row r="174" spans="1:3" ht="24">
      <c r="A174" s="547" t="s">
        <v>893</v>
      </c>
      <c r="B174" s="562" t="s">
        <v>746</v>
      </c>
      <c r="C174" s="562" t="s">
        <v>894</v>
      </c>
    </row>
    <row r="175" spans="1:3" ht="24">
      <c r="A175" s="547" t="s">
        <v>544</v>
      </c>
      <c r="B175" s="562" t="s">
        <v>747</v>
      </c>
      <c r="C175" s="562" t="s">
        <v>895</v>
      </c>
    </row>
    <row r="176" spans="1:3" ht="24">
      <c r="A176" s="547" t="s">
        <v>896</v>
      </c>
      <c r="B176" s="562" t="s">
        <v>748</v>
      </c>
      <c r="C176" s="562" t="s">
        <v>897</v>
      </c>
    </row>
    <row r="177" spans="1:3" ht="24">
      <c r="A177" s="547" t="s">
        <v>898</v>
      </c>
      <c r="B177" s="562" t="s">
        <v>749</v>
      </c>
      <c r="C177" s="562" t="s">
        <v>900</v>
      </c>
    </row>
    <row r="178" spans="1:3" ht="24">
      <c r="A178" s="547" t="s">
        <v>899</v>
      </c>
      <c r="B178" s="562" t="s">
        <v>750</v>
      </c>
      <c r="C178" s="562" t="s">
        <v>902</v>
      </c>
    </row>
    <row r="179" spans="1:3" ht="24">
      <c r="A179" s="547" t="s">
        <v>901</v>
      </c>
      <c r="B179" s="562" t="s">
        <v>751</v>
      </c>
      <c r="C179" s="563" t="s">
        <v>904</v>
      </c>
    </row>
    <row r="180" spans="1:3" ht="24">
      <c r="A180" s="547" t="s">
        <v>903</v>
      </c>
      <c r="B180" s="580" t="s">
        <v>752</v>
      </c>
      <c r="C180" s="563" t="s">
        <v>906</v>
      </c>
    </row>
    <row r="181" spans="1:3" ht="24">
      <c r="A181" s="547" t="s">
        <v>905</v>
      </c>
      <c r="B181" s="562" t="s">
        <v>753</v>
      </c>
      <c r="C181" s="564" t="s">
        <v>908</v>
      </c>
    </row>
    <row r="182" spans="1:3">
      <c r="A182" s="589" t="s">
        <v>907</v>
      </c>
      <c r="B182" s="565" t="s">
        <v>754</v>
      </c>
      <c r="C182" s="560" t="s">
        <v>909</v>
      </c>
    </row>
    <row r="183" spans="1:3" ht="24">
      <c r="A183" s="547"/>
      <c r="B183" s="566" t="s">
        <v>910</v>
      </c>
      <c r="C183" s="550" t="s">
        <v>911</v>
      </c>
    </row>
    <row r="184" spans="1:3" ht="24">
      <c r="A184" s="547"/>
      <c r="B184" s="566" t="s">
        <v>912</v>
      </c>
      <c r="C184" s="550" t="s">
        <v>913</v>
      </c>
    </row>
    <row r="185" spans="1:3" ht="24">
      <c r="A185" s="547"/>
      <c r="B185" s="566" t="s">
        <v>914</v>
      </c>
      <c r="C185" s="550" t="s">
        <v>915</v>
      </c>
    </row>
    <row r="186" spans="1:3">
      <c r="A186" s="547"/>
      <c r="B186" s="933" t="s">
        <v>916</v>
      </c>
      <c r="C186" s="934"/>
    </row>
    <row r="187" spans="1:3" ht="50.15" customHeight="1">
      <c r="A187" s="547"/>
      <c r="B187" s="931" t="s">
        <v>960</v>
      </c>
      <c r="C187" s="932"/>
    </row>
    <row r="188" spans="1:3">
      <c r="A188" s="555">
        <v>1</v>
      </c>
      <c r="B188" s="554" t="s">
        <v>774</v>
      </c>
      <c r="C188" s="554" t="s">
        <v>774</v>
      </c>
    </row>
    <row r="189" spans="1:3" ht="24">
      <c r="A189" s="555">
        <v>2</v>
      </c>
      <c r="B189" s="554" t="s">
        <v>917</v>
      </c>
      <c r="C189" s="554" t="s">
        <v>918</v>
      </c>
    </row>
    <row r="190" spans="1:3">
      <c r="A190" s="555">
        <v>3</v>
      </c>
      <c r="B190" s="554" t="s">
        <v>776</v>
      </c>
      <c r="C190" s="554" t="s">
        <v>919</v>
      </c>
    </row>
    <row r="191" spans="1:3" ht="24">
      <c r="A191" s="555">
        <v>4</v>
      </c>
      <c r="B191" s="554" t="s">
        <v>777</v>
      </c>
      <c r="C191" s="554" t="s">
        <v>920</v>
      </c>
    </row>
    <row r="192" spans="1:3" ht="24">
      <c r="A192" s="555">
        <v>5</v>
      </c>
      <c r="B192" s="554" t="s">
        <v>778</v>
      </c>
      <c r="C192" s="554" t="s">
        <v>961</v>
      </c>
    </row>
    <row r="193" spans="1:4" ht="48">
      <c r="A193" s="555">
        <v>6</v>
      </c>
      <c r="B193" s="554" t="s">
        <v>779</v>
      </c>
      <c r="C193" s="554" t="s">
        <v>921</v>
      </c>
    </row>
    <row r="194" spans="1:4">
      <c r="A194" s="547"/>
      <c r="B194" s="933" t="s">
        <v>922</v>
      </c>
      <c r="C194" s="934"/>
    </row>
    <row r="195" spans="1:4" ht="26.15" customHeight="1">
      <c r="A195" s="547"/>
      <c r="B195" s="940" t="s">
        <v>945</v>
      </c>
      <c r="C195" s="942"/>
    </row>
    <row r="196" spans="1:4" ht="24">
      <c r="A196" s="547">
        <v>1.1000000000000001</v>
      </c>
      <c r="B196" s="567" t="s">
        <v>789</v>
      </c>
      <c r="C196" s="581" t="s">
        <v>923</v>
      </c>
      <c r="D196" s="582"/>
    </row>
    <row r="197" spans="1:4" ht="12.5">
      <c r="A197" s="547" t="s">
        <v>251</v>
      </c>
      <c r="B197" s="568" t="s">
        <v>790</v>
      </c>
      <c r="C197" s="581" t="s">
        <v>924</v>
      </c>
      <c r="D197" s="583"/>
    </row>
    <row r="198" spans="1:4" ht="12.5">
      <c r="A198" s="547" t="s">
        <v>791</v>
      </c>
      <c r="B198" s="569" t="s">
        <v>792</v>
      </c>
      <c r="C198" s="896" t="s">
        <v>946</v>
      </c>
      <c r="D198" s="584"/>
    </row>
    <row r="199" spans="1:4" ht="12.5">
      <c r="A199" s="547" t="s">
        <v>793</v>
      </c>
      <c r="B199" s="569" t="s">
        <v>794</v>
      </c>
      <c r="C199" s="896"/>
      <c r="D199" s="584"/>
    </row>
    <row r="200" spans="1:4" ht="12.5">
      <c r="A200" s="547" t="s">
        <v>795</v>
      </c>
      <c r="B200" s="569" t="s">
        <v>796</v>
      </c>
      <c r="C200" s="896"/>
      <c r="D200" s="584"/>
    </row>
    <row r="201" spans="1:4" ht="12.5">
      <c r="A201" s="547" t="s">
        <v>797</v>
      </c>
      <c r="B201" s="569" t="s">
        <v>798</v>
      </c>
      <c r="C201" s="896"/>
      <c r="D201" s="584"/>
    </row>
    <row r="202" spans="1:4" ht="24">
      <c r="A202" s="547">
        <v>1.2</v>
      </c>
      <c r="B202" s="570" t="s">
        <v>799</v>
      </c>
      <c r="C202" s="571" t="s">
        <v>925</v>
      </c>
      <c r="D202" s="585"/>
    </row>
    <row r="203" spans="1:4" ht="24">
      <c r="A203" s="547" t="s">
        <v>801</v>
      </c>
      <c r="B203" s="572" t="s">
        <v>802</v>
      </c>
      <c r="C203" s="573" t="s">
        <v>926</v>
      </c>
      <c r="D203" s="586"/>
    </row>
    <row r="204" spans="1:4" ht="24">
      <c r="A204" s="547" t="s">
        <v>803</v>
      </c>
      <c r="B204" s="574" t="s">
        <v>804</v>
      </c>
      <c r="C204" s="573" t="s">
        <v>927</v>
      </c>
      <c r="D204" s="587"/>
    </row>
    <row r="205" spans="1:4" ht="12.5">
      <c r="A205" s="547" t="s">
        <v>805</v>
      </c>
      <c r="B205" s="575" t="s">
        <v>806</v>
      </c>
      <c r="C205" s="571" t="s">
        <v>928</v>
      </c>
      <c r="D205" s="586"/>
    </row>
    <row r="206" spans="1:4" ht="18" customHeight="1">
      <c r="A206" s="547" t="s">
        <v>807</v>
      </c>
      <c r="B206" s="578" t="s">
        <v>808</v>
      </c>
      <c r="C206" s="571" t="s">
        <v>929</v>
      </c>
      <c r="D206" s="587"/>
    </row>
    <row r="207" spans="1:4" ht="12.5">
      <c r="A207" s="547">
        <v>1.4</v>
      </c>
      <c r="B207" s="572" t="s">
        <v>941</v>
      </c>
      <c r="C207" s="576" t="s">
        <v>930</v>
      </c>
      <c r="D207" s="588"/>
    </row>
    <row r="208" spans="1:4" ht="12.5">
      <c r="A208" s="547">
        <v>1.5</v>
      </c>
      <c r="B208" s="572" t="s">
        <v>942</v>
      </c>
      <c r="C208" s="576" t="s">
        <v>930</v>
      </c>
      <c r="D208" s="588"/>
    </row>
    <row r="209" spans="1:3">
      <c r="A209" s="547"/>
      <c r="B209" s="924" t="s">
        <v>931</v>
      </c>
      <c r="C209" s="924"/>
    </row>
    <row r="210" spans="1:3" ht="24.65" customHeight="1">
      <c r="A210" s="547"/>
      <c r="B210" s="940" t="s">
        <v>932</v>
      </c>
      <c r="C210" s="940"/>
    </row>
    <row r="211" spans="1:3">
      <c r="A211" s="555"/>
      <c r="B211" s="549" t="s">
        <v>682</v>
      </c>
      <c r="C211" s="557" t="s">
        <v>878</v>
      </c>
    </row>
    <row r="212" spans="1:3">
      <c r="A212" s="555"/>
      <c r="B212" s="549" t="s">
        <v>683</v>
      </c>
      <c r="C212" s="557" t="s">
        <v>879</v>
      </c>
    </row>
    <row r="213" spans="1:3" ht="24">
      <c r="A213" s="547"/>
      <c r="B213" s="549" t="s">
        <v>684</v>
      </c>
      <c r="C213" s="557" t="s">
        <v>933</v>
      </c>
    </row>
    <row r="214" spans="1:3">
      <c r="A214" s="547"/>
      <c r="B214" s="924" t="s">
        <v>934</v>
      </c>
      <c r="C214" s="924"/>
    </row>
    <row r="215" spans="1:3" ht="36" customHeight="1">
      <c r="A215" s="555"/>
      <c r="B215" s="941" t="s">
        <v>948</v>
      </c>
      <c r="C215" s="941"/>
    </row>
  </sheetData>
  <mergeCells count="131">
    <mergeCell ref="C198:C201"/>
    <mergeCell ref="B209:C209"/>
    <mergeCell ref="B210:C210"/>
    <mergeCell ref="B214:C214"/>
    <mergeCell ref="B215:C215"/>
    <mergeCell ref="B168:C168"/>
    <mergeCell ref="B169:C169"/>
    <mergeCell ref="B186:C186"/>
    <mergeCell ref="B187:C187"/>
    <mergeCell ref="B194:C194"/>
    <mergeCell ref="B195:C195"/>
    <mergeCell ref="B156:C156"/>
    <mergeCell ref="B157:C157"/>
    <mergeCell ref="B158:C158"/>
    <mergeCell ref="B159:C159"/>
    <mergeCell ref="B160:C160"/>
    <mergeCell ref="B165:C165"/>
    <mergeCell ref="B116:C116"/>
    <mergeCell ref="B117:C117"/>
    <mergeCell ref="B118:C118"/>
    <mergeCell ref="B146:C146"/>
    <mergeCell ref="B155:C155"/>
    <mergeCell ref="C147:C152"/>
    <mergeCell ref="B110:C110"/>
    <mergeCell ref="A111:C111"/>
    <mergeCell ref="A112:C112"/>
    <mergeCell ref="B113:C113"/>
    <mergeCell ref="B114:C114"/>
    <mergeCell ref="B115:C115"/>
    <mergeCell ref="A97:C97"/>
    <mergeCell ref="A105:C105"/>
    <mergeCell ref="B106:C106"/>
    <mergeCell ref="A107:C107"/>
    <mergeCell ref="B108:C108"/>
    <mergeCell ref="B109:C109"/>
    <mergeCell ref="B91:C91"/>
    <mergeCell ref="B92:C92"/>
    <mergeCell ref="B93:C93"/>
    <mergeCell ref="B94:C94"/>
    <mergeCell ref="B95:C95"/>
    <mergeCell ref="A96:C96"/>
    <mergeCell ref="B85:C85"/>
    <mergeCell ref="B86:C86"/>
    <mergeCell ref="B87:C87"/>
    <mergeCell ref="A88:C88"/>
    <mergeCell ref="B89:C89"/>
    <mergeCell ref="B90:C90"/>
    <mergeCell ref="B79:C79"/>
    <mergeCell ref="A80:C80"/>
    <mergeCell ref="B81:C81"/>
    <mergeCell ref="B82:C82"/>
    <mergeCell ref="B83:C83"/>
    <mergeCell ref="B84:C84"/>
    <mergeCell ref="B73:C73"/>
    <mergeCell ref="B74:C74"/>
    <mergeCell ref="B75:C75"/>
    <mergeCell ref="A76:C76"/>
    <mergeCell ref="B77:C77"/>
    <mergeCell ref="B78:C78"/>
    <mergeCell ref="A67:C67"/>
    <mergeCell ref="B68:C68"/>
    <mergeCell ref="B69:C69"/>
    <mergeCell ref="B70:C70"/>
    <mergeCell ref="B71:C71"/>
    <mergeCell ref="B72:C72"/>
    <mergeCell ref="B61:C61"/>
    <mergeCell ref="B62:C62"/>
    <mergeCell ref="B63:C63"/>
    <mergeCell ref="B64:C64"/>
    <mergeCell ref="A65:C65"/>
    <mergeCell ref="B66:C66"/>
    <mergeCell ref="A55:C55"/>
    <mergeCell ref="B56:C56"/>
    <mergeCell ref="B57:C57"/>
    <mergeCell ref="B58:C58"/>
    <mergeCell ref="B59:C59"/>
    <mergeCell ref="B60:C60"/>
    <mergeCell ref="B49:C49"/>
    <mergeCell ref="B50:C50"/>
    <mergeCell ref="B51:C51"/>
    <mergeCell ref="B52:C52"/>
    <mergeCell ref="B53:C53"/>
    <mergeCell ref="B54:C54"/>
    <mergeCell ref="B43:C43"/>
    <mergeCell ref="B44:C44"/>
    <mergeCell ref="B45:C45"/>
    <mergeCell ref="A46:C46"/>
    <mergeCell ref="B47:C47"/>
    <mergeCell ref="A48:C48"/>
    <mergeCell ref="B37:C37"/>
    <mergeCell ref="B38:C38"/>
    <mergeCell ref="B39:C39"/>
    <mergeCell ref="B40:C40"/>
    <mergeCell ref="B41:C41"/>
    <mergeCell ref="A42:C42"/>
    <mergeCell ref="B31:C31"/>
    <mergeCell ref="B32:C32"/>
    <mergeCell ref="B33:C33"/>
    <mergeCell ref="B34:C34"/>
    <mergeCell ref="B35:C35"/>
    <mergeCell ref="B36:C36"/>
    <mergeCell ref="B25:C25"/>
    <mergeCell ref="A26:C26"/>
    <mergeCell ref="B27:C27"/>
    <mergeCell ref="A28:C28"/>
    <mergeCell ref="B29:C29"/>
    <mergeCell ref="B30:C30"/>
    <mergeCell ref="B19:C19"/>
    <mergeCell ref="B20:C20"/>
    <mergeCell ref="B21:C21"/>
    <mergeCell ref="B22:C22"/>
    <mergeCell ref="B23:C23"/>
    <mergeCell ref="B24:C24"/>
    <mergeCell ref="B13:C13"/>
    <mergeCell ref="B14:C14"/>
    <mergeCell ref="B15:C15"/>
    <mergeCell ref="B16:C16"/>
    <mergeCell ref="B17:C17"/>
    <mergeCell ref="B18:C18"/>
    <mergeCell ref="B7:C7"/>
    <mergeCell ref="B8:C8"/>
    <mergeCell ref="B9:C9"/>
    <mergeCell ref="B10:C10"/>
    <mergeCell ref="B11:C11"/>
    <mergeCell ref="B12:C12"/>
    <mergeCell ref="A1:C1"/>
    <mergeCell ref="B2:C2"/>
    <mergeCell ref="B3:C3"/>
    <mergeCell ref="A4:C4"/>
    <mergeCell ref="B5:C5"/>
    <mergeCell ref="B6:C6"/>
  </mergeCells>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67"/>
  <sheetViews>
    <sheetView zoomScale="85" zoomScaleNormal="85" workbookViewId="0">
      <pane xSplit="1" ySplit="6" topLeftCell="B7" activePane="bottomRight" state="frozen"/>
      <selection pane="topRight"/>
      <selection pane="bottomLeft"/>
      <selection pane="bottomRight" activeCell="C8" sqref="C8:H67"/>
    </sheetView>
  </sheetViews>
  <sheetFormatPr defaultColWidth="9.08984375" defaultRowHeight="14.5"/>
  <cols>
    <col min="1" max="1" width="9.54296875" style="2" bestFit="1" customWidth="1"/>
    <col min="2" max="2" width="89.08984375" style="2" customWidth="1"/>
    <col min="3" max="8" width="12.6328125" style="2" customWidth="1"/>
    <col min="9" max="9" width="8.90625" customWidth="1"/>
    <col min="10" max="16384" width="9.08984375" style="11"/>
  </cols>
  <sheetData>
    <row r="1" spans="1:14" s="742" customFormat="1">
      <c r="A1" s="182" t="s">
        <v>188</v>
      </c>
      <c r="B1" s="730" t="str">
        <f>Info!C2</f>
        <v>სს თიბისი ბანკი</v>
      </c>
      <c r="C1" s="730"/>
      <c r="D1" s="731"/>
      <c r="E1" s="731"/>
      <c r="F1" s="731"/>
      <c r="G1" s="731"/>
      <c r="H1" s="731"/>
      <c r="I1" s="732"/>
    </row>
    <row r="2" spans="1:14" s="742" customFormat="1">
      <c r="A2" s="182" t="s">
        <v>189</v>
      </c>
      <c r="B2" s="710">
        <f>'1. key ratios'!B2</f>
        <v>44651</v>
      </c>
      <c r="C2" s="734"/>
      <c r="D2" s="735"/>
      <c r="E2" s="735"/>
      <c r="F2" s="735"/>
      <c r="G2" s="735"/>
      <c r="H2" s="735"/>
      <c r="I2" s="732"/>
    </row>
    <row r="3" spans="1:14">
      <c r="A3" s="16"/>
      <c r="B3" s="15"/>
      <c r="C3" s="28"/>
      <c r="D3" s="17"/>
      <c r="E3" s="17"/>
      <c r="F3" s="17"/>
      <c r="G3" s="17"/>
      <c r="H3" s="17"/>
    </row>
    <row r="4" spans="1:14" ht="15" thickBot="1">
      <c r="A4" s="44" t="s">
        <v>406</v>
      </c>
      <c r="B4" s="29" t="s">
        <v>222</v>
      </c>
      <c r="C4" s="32"/>
      <c r="D4" s="32"/>
      <c r="E4" s="32"/>
      <c r="F4" s="44"/>
      <c r="G4" s="44"/>
      <c r="H4" s="45" t="s">
        <v>93</v>
      </c>
    </row>
    <row r="5" spans="1:14">
      <c r="A5" s="117"/>
      <c r="B5" s="118"/>
      <c r="C5" s="779" t="s">
        <v>194</v>
      </c>
      <c r="D5" s="780"/>
      <c r="E5" s="781"/>
      <c r="F5" s="779" t="s">
        <v>195</v>
      </c>
      <c r="G5" s="780"/>
      <c r="H5" s="782"/>
    </row>
    <row r="6" spans="1:14">
      <c r="A6" s="119" t="s">
        <v>26</v>
      </c>
      <c r="B6" s="46"/>
      <c r="C6" s="47" t="s">
        <v>27</v>
      </c>
      <c r="D6" s="47" t="s">
        <v>96</v>
      </c>
      <c r="E6" s="47" t="s">
        <v>68</v>
      </c>
      <c r="F6" s="47" t="s">
        <v>27</v>
      </c>
      <c r="G6" s="47" t="s">
        <v>96</v>
      </c>
      <c r="H6" s="120" t="s">
        <v>68</v>
      </c>
    </row>
    <row r="7" spans="1:14">
      <c r="A7" s="121"/>
      <c r="B7" s="49" t="s">
        <v>92</v>
      </c>
      <c r="C7" s="50"/>
      <c r="D7" s="50"/>
      <c r="E7" s="50"/>
      <c r="F7" s="50"/>
      <c r="G7" s="50"/>
      <c r="H7" s="122"/>
    </row>
    <row r="8" spans="1:14">
      <c r="A8" s="121">
        <v>1</v>
      </c>
      <c r="B8" s="51" t="s">
        <v>97</v>
      </c>
      <c r="C8" s="234">
        <v>5692321.0800000001</v>
      </c>
      <c r="D8" s="234">
        <v>405637.31</v>
      </c>
      <c r="E8" s="232">
        <v>6097958.3899999997</v>
      </c>
      <c r="F8" s="234">
        <v>3410145.32</v>
      </c>
      <c r="G8" s="234">
        <v>-727099.22</v>
      </c>
      <c r="H8" s="235">
        <v>2683046.0999999996</v>
      </c>
      <c r="I8" s="638"/>
      <c r="J8" s="638"/>
      <c r="K8" s="638"/>
      <c r="L8" s="638"/>
      <c r="M8" s="638"/>
      <c r="N8" s="638"/>
    </row>
    <row r="9" spans="1:14">
      <c r="A9" s="121">
        <v>2</v>
      </c>
      <c r="B9" s="51" t="s">
        <v>98</v>
      </c>
      <c r="C9" s="236">
        <v>266811720.43000001</v>
      </c>
      <c r="D9" s="236">
        <v>134788530.66999999</v>
      </c>
      <c r="E9" s="232">
        <v>401600251.10000002</v>
      </c>
      <c r="F9" s="236">
        <v>199067947.32999998</v>
      </c>
      <c r="G9" s="236">
        <v>148126689.79000002</v>
      </c>
      <c r="H9" s="235">
        <v>347194637.12</v>
      </c>
      <c r="I9" s="638"/>
      <c r="J9" s="638"/>
      <c r="K9" s="638"/>
      <c r="L9" s="638"/>
      <c r="M9" s="638"/>
      <c r="N9" s="638"/>
    </row>
    <row r="10" spans="1:14">
      <c r="A10" s="121">
        <v>2.1</v>
      </c>
      <c r="B10" s="52" t="s">
        <v>99</v>
      </c>
      <c r="C10" s="622">
        <v>0</v>
      </c>
      <c r="D10" s="622">
        <v>0</v>
      </c>
      <c r="E10" s="616">
        <v>0</v>
      </c>
      <c r="F10" s="622">
        <v>0</v>
      </c>
      <c r="G10" s="622">
        <v>0</v>
      </c>
      <c r="H10" s="618">
        <v>0</v>
      </c>
      <c r="I10" s="638"/>
      <c r="J10" s="638"/>
      <c r="K10" s="638"/>
      <c r="L10" s="638"/>
      <c r="M10" s="638"/>
      <c r="N10" s="638"/>
    </row>
    <row r="11" spans="1:14">
      <c r="A11" s="121">
        <v>2.2000000000000002</v>
      </c>
      <c r="B11" s="52" t="s">
        <v>100</v>
      </c>
      <c r="C11" s="234">
        <v>50701335.969999999</v>
      </c>
      <c r="D11" s="234">
        <v>34548263.380000003</v>
      </c>
      <c r="E11" s="232">
        <v>85249599.349999994</v>
      </c>
      <c r="F11" s="234">
        <v>36285706.639999993</v>
      </c>
      <c r="G11" s="234">
        <v>40367564.750000007</v>
      </c>
      <c r="H11" s="235">
        <v>76653271.390000001</v>
      </c>
      <c r="I11" s="638"/>
      <c r="J11" s="638"/>
      <c r="K11" s="638"/>
      <c r="L11" s="638"/>
      <c r="M11" s="638"/>
      <c r="N11" s="638"/>
    </row>
    <row r="12" spans="1:14">
      <c r="A12" s="121">
        <v>2.2999999999999998</v>
      </c>
      <c r="B12" s="52" t="s">
        <v>101</v>
      </c>
      <c r="C12" s="234">
        <v>7143796.8399999999</v>
      </c>
      <c r="D12" s="234">
        <v>13636932.68</v>
      </c>
      <c r="E12" s="232">
        <v>20780729.52</v>
      </c>
      <c r="F12" s="234">
        <v>6602866.1600000001</v>
      </c>
      <c r="G12" s="234">
        <v>17093054.850000001</v>
      </c>
      <c r="H12" s="235">
        <v>23695921.010000002</v>
      </c>
      <c r="I12" s="638"/>
      <c r="J12" s="638"/>
      <c r="K12" s="638"/>
      <c r="L12" s="638"/>
      <c r="M12" s="638"/>
      <c r="N12" s="638"/>
    </row>
    <row r="13" spans="1:14">
      <c r="A13" s="121">
        <v>2.4</v>
      </c>
      <c r="B13" s="52" t="s">
        <v>102</v>
      </c>
      <c r="C13" s="234">
        <v>7983324.2699999996</v>
      </c>
      <c r="D13" s="234">
        <v>1513620.58</v>
      </c>
      <c r="E13" s="232">
        <v>9496944.8499999996</v>
      </c>
      <c r="F13" s="234">
        <v>4046143.96</v>
      </c>
      <c r="G13" s="234">
        <v>1581078.32</v>
      </c>
      <c r="H13" s="235">
        <v>5627222.2800000003</v>
      </c>
      <c r="I13" s="638"/>
      <c r="J13" s="638"/>
      <c r="K13" s="638"/>
      <c r="L13" s="638"/>
      <c r="M13" s="638"/>
      <c r="N13" s="638"/>
    </row>
    <row r="14" spans="1:14">
      <c r="A14" s="121">
        <v>2.5</v>
      </c>
      <c r="B14" s="52" t="s">
        <v>103</v>
      </c>
      <c r="C14" s="234">
        <v>5983209.5499999998</v>
      </c>
      <c r="D14" s="234">
        <v>13716437.779999999</v>
      </c>
      <c r="E14" s="232">
        <v>19699647.329999998</v>
      </c>
      <c r="F14" s="234">
        <v>3371408.43</v>
      </c>
      <c r="G14" s="234">
        <v>10712729</v>
      </c>
      <c r="H14" s="235">
        <v>14084137.43</v>
      </c>
      <c r="I14" s="638"/>
      <c r="J14" s="638"/>
      <c r="K14" s="638"/>
      <c r="L14" s="638"/>
      <c r="M14" s="638"/>
      <c r="N14" s="638"/>
    </row>
    <row r="15" spans="1:14">
      <c r="A15" s="121">
        <v>2.6</v>
      </c>
      <c r="B15" s="52" t="s">
        <v>104</v>
      </c>
      <c r="C15" s="234">
        <v>13663347.029999999</v>
      </c>
      <c r="D15" s="234">
        <v>7898479.5899999999</v>
      </c>
      <c r="E15" s="232">
        <v>21561826.619999997</v>
      </c>
      <c r="F15" s="234">
        <v>8689380.3900000006</v>
      </c>
      <c r="G15" s="234">
        <v>10258786.939999999</v>
      </c>
      <c r="H15" s="235">
        <v>18948167.329999998</v>
      </c>
      <c r="I15" s="638"/>
      <c r="J15" s="638"/>
      <c r="K15" s="638"/>
      <c r="L15" s="638"/>
      <c r="M15" s="638"/>
      <c r="N15" s="638"/>
    </row>
    <row r="16" spans="1:14">
      <c r="A16" s="121">
        <v>2.7</v>
      </c>
      <c r="B16" s="52" t="s">
        <v>105</v>
      </c>
      <c r="C16" s="234">
        <v>6469120.5899999999</v>
      </c>
      <c r="D16" s="234">
        <v>2149579.52</v>
      </c>
      <c r="E16" s="232">
        <v>8618700.1099999994</v>
      </c>
      <c r="F16" s="234">
        <v>4868457.04</v>
      </c>
      <c r="G16" s="234">
        <v>2354588.61</v>
      </c>
      <c r="H16" s="235">
        <v>7223045.6500000004</v>
      </c>
      <c r="I16" s="638"/>
      <c r="J16" s="638"/>
      <c r="K16" s="638"/>
      <c r="L16" s="638"/>
      <c r="M16" s="638"/>
      <c r="N16" s="638"/>
    </row>
    <row r="17" spans="1:14">
      <c r="A17" s="121">
        <v>2.8</v>
      </c>
      <c r="B17" s="52" t="s">
        <v>106</v>
      </c>
      <c r="C17" s="234">
        <v>170521634.09999999</v>
      </c>
      <c r="D17" s="234">
        <v>48391153.789999999</v>
      </c>
      <c r="E17" s="232">
        <v>218912787.88999999</v>
      </c>
      <c r="F17" s="234">
        <v>129190121.64</v>
      </c>
      <c r="G17" s="234">
        <v>53201358.549999997</v>
      </c>
      <c r="H17" s="235">
        <v>182391480.19</v>
      </c>
      <c r="I17" s="638"/>
      <c r="J17" s="638"/>
      <c r="K17" s="638"/>
      <c r="L17" s="638"/>
      <c r="M17" s="638"/>
      <c r="N17" s="638"/>
    </row>
    <row r="18" spans="1:14">
      <c r="A18" s="121">
        <v>2.9</v>
      </c>
      <c r="B18" s="52" t="s">
        <v>107</v>
      </c>
      <c r="C18" s="234">
        <v>4345952.08</v>
      </c>
      <c r="D18" s="234">
        <v>12934063.35</v>
      </c>
      <c r="E18" s="232">
        <v>17280015.43</v>
      </c>
      <c r="F18" s="234">
        <v>6013863.0700000003</v>
      </c>
      <c r="G18" s="234">
        <v>12557528.77</v>
      </c>
      <c r="H18" s="235">
        <v>18571391.84</v>
      </c>
      <c r="I18" s="638"/>
      <c r="J18" s="638"/>
      <c r="K18" s="638"/>
      <c r="L18" s="638"/>
      <c r="M18" s="638"/>
      <c r="N18" s="638"/>
    </row>
    <row r="19" spans="1:14">
      <c r="A19" s="121">
        <v>3</v>
      </c>
      <c r="B19" s="51" t="s">
        <v>108</v>
      </c>
      <c r="C19" s="234">
        <v>3559193.83</v>
      </c>
      <c r="D19" s="234">
        <v>578060.9</v>
      </c>
      <c r="E19" s="232">
        <v>4137254.73</v>
      </c>
      <c r="F19" s="234">
        <v>4425077.72</v>
      </c>
      <c r="G19" s="234">
        <v>3588117.15</v>
      </c>
      <c r="H19" s="235">
        <v>8013194.8699999992</v>
      </c>
      <c r="I19" s="638"/>
      <c r="J19" s="638"/>
      <c r="K19" s="638"/>
      <c r="L19" s="638"/>
      <c r="M19" s="638"/>
      <c r="N19" s="638"/>
    </row>
    <row r="20" spans="1:14">
      <c r="A20" s="121">
        <v>4</v>
      </c>
      <c r="B20" s="51" t="s">
        <v>109</v>
      </c>
      <c r="C20" s="234">
        <v>43858569.229999997</v>
      </c>
      <c r="D20" s="234">
        <v>2324961.16</v>
      </c>
      <c r="E20" s="232">
        <v>46183530.390000001</v>
      </c>
      <c r="F20" s="234">
        <v>50299760.710000001</v>
      </c>
      <c r="G20" s="234">
        <v>2767337.61</v>
      </c>
      <c r="H20" s="235">
        <v>53067098.32</v>
      </c>
      <c r="I20" s="638"/>
      <c r="J20" s="638"/>
      <c r="K20" s="638"/>
      <c r="L20" s="638"/>
      <c r="M20" s="638"/>
      <c r="N20" s="638"/>
    </row>
    <row r="21" spans="1:14">
      <c r="A21" s="121">
        <v>5</v>
      </c>
      <c r="B21" s="51" t="s">
        <v>110</v>
      </c>
      <c r="C21" s="234">
        <v>0</v>
      </c>
      <c r="D21" s="234">
        <v>0</v>
      </c>
      <c r="E21" s="232">
        <v>0</v>
      </c>
      <c r="F21" s="234">
        <v>0</v>
      </c>
      <c r="G21" s="234">
        <v>0</v>
      </c>
      <c r="H21" s="235">
        <v>0</v>
      </c>
      <c r="I21" s="638"/>
      <c r="J21" s="638"/>
      <c r="K21" s="638"/>
      <c r="L21" s="638"/>
      <c r="M21" s="638"/>
      <c r="N21" s="638"/>
    </row>
    <row r="22" spans="1:14">
      <c r="A22" s="121">
        <v>6</v>
      </c>
      <c r="B22" s="53" t="s">
        <v>111</v>
      </c>
      <c r="C22" s="236">
        <v>319921804.56999999</v>
      </c>
      <c r="D22" s="236">
        <v>138097190.03999999</v>
      </c>
      <c r="E22" s="232">
        <v>458018994.61000001</v>
      </c>
      <c r="F22" s="236">
        <v>257202931.07999998</v>
      </c>
      <c r="G22" s="236">
        <v>153755045.33000004</v>
      </c>
      <c r="H22" s="235">
        <v>410957976.41000003</v>
      </c>
      <c r="I22" s="638"/>
      <c r="J22" s="638"/>
      <c r="K22" s="638"/>
      <c r="L22" s="638"/>
      <c r="M22" s="638"/>
      <c r="N22" s="638"/>
    </row>
    <row r="23" spans="1:14">
      <c r="A23" s="121"/>
      <c r="B23" s="49" t="s">
        <v>90</v>
      </c>
      <c r="C23" s="234"/>
      <c r="D23" s="234"/>
      <c r="E23" s="231"/>
      <c r="F23" s="234"/>
      <c r="G23" s="234"/>
      <c r="H23" s="237"/>
      <c r="I23" s="638"/>
      <c r="J23" s="638"/>
      <c r="K23" s="638"/>
      <c r="L23" s="638"/>
      <c r="M23" s="638"/>
      <c r="N23" s="638"/>
    </row>
    <row r="24" spans="1:14">
      <c r="A24" s="121">
        <v>7</v>
      </c>
      <c r="B24" s="51" t="s">
        <v>112</v>
      </c>
      <c r="C24" s="234">
        <v>43353574.409999996</v>
      </c>
      <c r="D24" s="234">
        <v>4908364.1399999997</v>
      </c>
      <c r="E24" s="232">
        <v>48261938.549999997</v>
      </c>
      <c r="F24" s="234">
        <v>23626898.48</v>
      </c>
      <c r="G24" s="234">
        <v>10781335.93</v>
      </c>
      <c r="H24" s="235">
        <v>34408234.409999996</v>
      </c>
      <c r="I24" s="638"/>
      <c r="J24" s="638"/>
      <c r="K24" s="638"/>
      <c r="L24" s="638"/>
      <c r="M24" s="638"/>
      <c r="N24" s="638"/>
    </row>
    <row r="25" spans="1:14">
      <c r="A25" s="121">
        <v>8</v>
      </c>
      <c r="B25" s="51" t="s">
        <v>113</v>
      </c>
      <c r="C25" s="234">
        <v>60023241.549999997</v>
      </c>
      <c r="D25" s="234">
        <v>16887764.600000001</v>
      </c>
      <c r="E25" s="232">
        <v>76911006.150000006</v>
      </c>
      <c r="F25" s="234">
        <v>51988849.079999998</v>
      </c>
      <c r="G25" s="234">
        <v>28689536.690000001</v>
      </c>
      <c r="H25" s="235">
        <v>80678385.769999996</v>
      </c>
      <c r="I25" s="638"/>
      <c r="J25" s="638"/>
      <c r="K25" s="638"/>
      <c r="L25" s="638"/>
      <c r="M25" s="638"/>
      <c r="N25" s="638"/>
    </row>
    <row r="26" spans="1:14">
      <c r="A26" s="121">
        <v>9</v>
      </c>
      <c r="B26" s="51" t="s">
        <v>114</v>
      </c>
      <c r="C26" s="234">
        <v>9565326.8200000003</v>
      </c>
      <c r="D26" s="234">
        <v>246442.96</v>
      </c>
      <c r="E26" s="232">
        <v>9811769.7800000012</v>
      </c>
      <c r="F26" s="234">
        <v>4856426.5599999996</v>
      </c>
      <c r="G26" s="234">
        <v>-2744.56</v>
      </c>
      <c r="H26" s="235">
        <v>4853682</v>
      </c>
      <c r="I26" s="638"/>
      <c r="J26" s="638"/>
      <c r="K26" s="638"/>
      <c r="L26" s="638"/>
      <c r="M26" s="638"/>
      <c r="N26" s="638"/>
    </row>
    <row r="27" spans="1:14">
      <c r="A27" s="121">
        <v>10</v>
      </c>
      <c r="B27" s="51" t="s">
        <v>115</v>
      </c>
      <c r="C27" s="234">
        <v>0</v>
      </c>
      <c r="D27" s="234">
        <v>30661531.77</v>
      </c>
      <c r="E27" s="232">
        <v>30661531.77</v>
      </c>
      <c r="F27" s="234">
        <v>0</v>
      </c>
      <c r="G27" s="234">
        <v>27404787.649999999</v>
      </c>
      <c r="H27" s="235">
        <v>27404787.649999999</v>
      </c>
      <c r="I27" s="638"/>
      <c r="J27" s="638"/>
      <c r="K27" s="638"/>
      <c r="L27" s="638"/>
      <c r="M27" s="638"/>
      <c r="N27" s="638"/>
    </row>
    <row r="28" spans="1:14">
      <c r="A28" s="121">
        <v>11</v>
      </c>
      <c r="B28" s="51" t="s">
        <v>116</v>
      </c>
      <c r="C28" s="234">
        <v>43182842.079999998</v>
      </c>
      <c r="D28" s="234">
        <v>17720868.760000002</v>
      </c>
      <c r="E28" s="232">
        <v>60903710.840000004</v>
      </c>
      <c r="F28" s="234">
        <v>41091325.68</v>
      </c>
      <c r="G28" s="234">
        <v>25428758.760000002</v>
      </c>
      <c r="H28" s="235">
        <v>66520084.439999998</v>
      </c>
      <c r="I28" s="638"/>
      <c r="J28" s="638"/>
      <c r="K28" s="638"/>
      <c r="L28" s="638"/>
      <c r="M28" s="638"/>
      <c r="N28" s="638"/>
    </row>
    <row r="29" spans="1:14">
      <c r="A29" s="121">
        <v>12</v>
      </c>
      <c r="B29" s="51" t="s">
        <v>117</v>
      </c>
      <c r="C29" s="234">
        <v>490074.42</v>
      </c>
      <c r="D29" s="234">
        <v>9234.59</v>
      </c>
      <c r="E29" s="232">
        <v>499309.01</v>
      </c>
      <c r="F29" s="234">
        <v>763996.36</v>
      </c>
      <c r="G29" s="234">
        <v>9372.8700000000008</v>
      </c>
      <c r="H29" s="235">
        <v>773369.23</v>
      </c>
      <c r="I29" s="638"/>
      <c r="J29" s="638"/>
      <c r="K29" s="638"/>
      <c r="L29" s="638"/>
      <c r="M29" s="638"/>
      <c r="N29" s="638"/>
    </row>
    <row r="30" spans="1:14">
      <c r="A30" s="121">
        <v>13</v>
      </c>
      <c r="B30" s="54" t="s">
        <v>118</v>
      </c>
      <c r="C30" s="236">
        <v>156615059.28</v>
      </c>
      <c r="D30" s="236">
        <v>70434206.820000008</v>
      </c>
      <c r="E30" s="232">
        <v>227049266.10000002</v>
      </c>
      <c r="F30" s="236">
        <v>122327496.16000001</v>
      </c>
      <c r="G30" s="236">
        <v>92311047.340000004</v>
      </c>
      <c r="H30" s="235">
        <v>214638543.5</v>
      </c>
      <c r="I30" s="638"/>
      <c r="J30" s="638"/>
      <c r="K30" s="638"/>
      <c r="L30" s="638"/>
      <c r="M30" s="638"/>
      <c r="N30" s="638"/>
    </row>
    <row r="31" spans="1:14">
      <c r="A31" s="121">
        <v>14</v>
      </c>
      <c r="B31" s="54" t="s">
        <v>119</v>
      </c>
      <c r="C31" s="236">
        <v>163306745.28999999</v>
      </c>
      <c r="D31" s="236">
        <v>67662983.219999984</v>
      </c>
      <c r="E31" s="232">
        <v>230969728.50999999</v>
      </c>
      <c r="F31" s="236">
        <v>134875434.91999996</v>
      </c>
      <c r="G31" s="236">
        <v>61443997.990000039</v>
      </c>
      <c r="H31" s="235">
        <v>196319432.91</v>
      </c>
      <c r="I31" s="638"/>
      <c r="J31" s="638"/>
      <c r="K31" s="638"/>
      <c r="L31" s="638"/>
      <c r="M31" s="638"/>
      <c r="N31" s="638"/>
    </row>
    <row r="32" spans="1:14">
      <c r="A32" s="121"/>
      <c r="B32" s="49"/>
      <c r="C32" s="238"/>
      <c r="D32" s="238"/>
      <c r="E32" s="238"/>
      <c r="F32" s="238"/>
      <c r="G32" s="238"/>
      <c r="H32" s="239"/>
      <c r="I32" s="638"/>
      <c r="J32" s="638"/>
      <c r="K32" s="638"/>
      <c r="L32" s="638"/>
      <c r="M32" s="638"/>
      <c r="N32" s="638"/>
    </row>
    <row r="33" spans="1:14">
      <c r="A33" s="121"/>
      <c r="B33" s="49" t="s">
        <v>120</v>
      </c>
      <c r="C33" s="234"/>
      <c r="D33" s="234"/>
      <c r="E33" s="231"/>
      <c r="F33" s="234"/>
      <c r="G33" s="234"/>
      <c r="H33" s="237"/>
      <c r="I33" s="638"/>
      <c r="J33" s="638"/>
      <c r="K33" s="638"/>
      <c r="L33" s="638"/>
      <c r="M33" s="638"/>
      <c r="N33" s="638"/>
    </row>
    <row r="34" spans="1:14">
      <c r="A34" s="121">
        <v>15</v>
      </c>
      <c r="B34" s="48" t="s">
        <v>91</v>
      </c>
      <c r="C34" s="240">
        <v>59088158.319999993</v>
      </c>
      <c r="D34" s="625">
        <v>-847944.02000000328</v>
      </c>
      <c r="E34" s="232">
        <v>58240214.29999999</v>
      </c>
      <c r="F34" s="240">
        <v>39134439.100000001</v>
      </c>
      <c r="G34" s="240">
        <v>-1314606.7899999991</v>
      </c>
      <c r="H34" s="235">
        <v>37819832.310000002</v>
      </c>
      <c r="I34" s="638"/>
      <c r="J34" s="638"/>
      <c r="K34" s="638"/>
      <c r="L34" s="638"/>
      <c r="M34" s="638"/>
      <c r="N34" s="638"/>
    </row>
    <row r="35" spans="1:14">
      <c r="A35" s="121">
        <v>15.1</v>
      </c>
      <c r="B35" s="52" t="s">
        <v>121</v>
      </c>
      <c r="C35" s="234">
        <v>80782023.579999998</v>
      </c>
      <c r="D35" s="622">
        <v>32350238.829999998</v>
      </c>
      <c r="E35" s="232">
        <v>113132262.41</v>
      </c>
      <c r="F35" s="234">
        <v>56534401.640000001</v>
      </c>
      <c r="G35" s="234">
        <v>22935427.109999999</v>
      </c>
      <c r="H35" s="235">
        <v>79469828.75</v>
      </c>
      <c r="I35" s="638"/>
      <c r="J35" s="638"/>
      <c r="K35" s="638"/>
      <c r="L35" s="638"/>
      <c r="M35" s="638"/>
      <c r="N35" s="638"/>
    </row>
    <row r="36" spans="1:14">
      <c r="A36" s="121">
        <v>15.2</v>
      </c>
      <c r="B36" s="52" t="s">
        <v>122</v>
      </c>
      <c r="C36" s="234">
        <v>21693865.260000002</v>
      </c>
      <c r="D36" s="622">
        <v>33198182.850000001</v>
      </c>
      <c r="E36" s="232">
        <v>54892048.109999999</v>
      </c>
      <c r="F36" s="234">
        <v>17399962.539999999</v>
      </c>
      <c r="G36" s="234">
        <v>24250033.899999999</v>
      </c>
      <c r="H36" s="235">
        <v>41649996.439999998</v>
      </c>
      <c r="I36" s="638"/>
      <c r="J36" s="638"/>
      <c r="K36" s="638"/>
      <c r="L36" s="638"/>
      <c r="M36" s="638"/>
      <c r="N36" s="638"/>
    </row>
    <row r="37" spans="1:14">
      <c r="A37" s="121">
        <v>16</v>
      </c>
      <c r="B37" s="51" t="s">
        <v>123</v>
      </c>
      <c r="C37" s="234">
        <v>2195539.96</v>
      </c>
      <c r="D37" s="622">
        <v>0</v>
      </c>
      <c r="E37" s="232">
        <v>2195539.96</v>
      </c>
      <c r="F37" s="234">
        <v>0</v>
      </c>
      <c r="G37" s="234">
        <v>0</v>
      </c>
      <c r="H37" s="235">
        <v>0</v>
      </c>
      <c r="I37" s="638"/>
      <c r="J37" s="638"/>
      <c r="K37" s="638"/>
      <c r="L37" s="638"/>
      <c r="M37" s="638"/>
      <c r="N37" s="638"/>
    </row>
    <row r="38" spans="1:14">
      <c r="A38" s="121">
        <v>17</v>
      </c>
      <c r="B38" s="51" t="s">
        <v>124</v>
      </c>
      <c r="C38" s="234">
        <v>0</v>
      </c>
      <c r="D38" s="622">
        <v>0</v>
      </c>
      <c r="E38" s="232">
        <v>0</v>
      </c>
      <c r="F38" s="234">
        <v>0</v>
      </c>
      <c r="G38" s="234">
        <v>0</v>
      </c>
      <c r="H38" s="235">
        <v>0</v>
      </c>
      <c r="I38" s="638"/>
      <c r="J38" s="638"/>
      <c r="K38" s="638"/>
      <c r="L38" s="638"/>
      <c r="M38" s="638"/>
      <c r="N38" s="638"/>
    </row>
    <row r="39" spans="1:14">
      <c r="A39" s="121">
        <v>18</v>
      </c>
      <c r="B39" s="51" t="s">
        <v>125</v>
      </c>
      <c r="C39" s="234">
        <v>1225876.96</v>
      </c>
      <c r="D39" s="622">
        <v>891208.43</v>
      </c>
      <c r="E39" s="232">
        <v>2117085.39</v>
      </c>
      <c r="F39" s="234">
        <v>1873081.35</v>
      </c>
      <c r="G39" s="234">
        <v>514744.17</v>
      </c>
      <c r="H39" s="235">
        <v>2387825.52</v>
      </c>
      <c r="I39" s="638"/>
      <c r="J39" s="638"/>
      <c r="K39" s="638"/>
      <c r="L39" s="638"/>
      <c r="M39" s="638"/>
      <c r="N39" s="638"/>
    </row>
    <row r="40" spans="1:14">
      <c r="A40" s="121">
        <v>19</v>
      </c>
      <c r="B40" s="51" t="s">
        <v>126</v>
      </c>
      <c r="C40" s="234">
        <v>58801618.829999998</v>
      </c>
      <c r="D40" s="622">
        <v>0</v>
      </c>
      <c r="E40" s="232">
        <v>58801618.829999998</v>
      </c>
      <c r="F40" s="234">
        <v>-33038294.579999998</v>
      </c>
      <c r="G40" s="234">
        <v>0</v>
      </c>
      <c r="H40" s="235">
        <v>-33038294.579999998</v>
      </c>
      <c r="I40" s="638"/>
      <c r="J40" s="638"/>
      <c r="K40" s="638"/>
      <c r="L40" s="638"/>
      <c r="M40" s="638"/>
      <c r="N40" s="638"/>
    </row>
    <row r="41" spans="1:14">
      <c r="A41" s="121">
        <v>20</v>
      </c>
      <c r="B41" s="51" t="s">
        <v>127</v>
      </c>
      <c r="C41" s="234">
        <v>-1617925.19</v>
      </c>
      <c r="D41" s="622">
        <v>0</v>
      </c>
      <c r="E41" s="232">
        <v>-1617925.19</v>
      </c>
      <c r="F41" s="234">
        <v>56655607.090000004</v>
      </c>
      <c r="G41" s="234">
        <v>0</v>
      </c>
      <c r="H41" s="235">
        <v>56655607.090000004</v>
      </c>
      <c r="I41" s="638"/>
      <c r="J41" s="638"/>
      <c r="K41" s="638"/>
      <c r="L41" s="638"/>
      <c r="M41" s="638"/>
      <c r="N41" s="638"/>
    </row>
    <row r="42" spans="1:14">
      <c r="A42" s="121">
        <v>21</v>
      </c>
      <c r="B42" s="51" t="s">
        <v>128</v>
      </c>
      <c r="C42" s="234">
        <v>-2661027.3199999998</v>
      </c>
      <c r="D42" s="622">
        <v>0</v>
      </c>
      <c r="E42" s="232">
        <v>-2661027.3199999998</v>
      </c>
      <c r="F42" s="234">
        <v>347974.2</v>
      </c>
      <c r="G42" s="234">
        <v>0</v>
      </c>
      <c r="H42" s="235">
        <v>347974.2</v>
      </c>
      <c r="I42" s="638"/>
      <c r="J42" s="638"/>
      <c r="K42" s="638"/>
      <c r="L42" s="638"/>
      <c r="M42" s="638"/>
      <c r="N42" s="638"/>
    </row>
    <row r="43" spans="1:14">
      <c r="A43" s="121">
        <v>22</v>
      </c>
      <c r="B43" s="51" t="s">
        <v>129</v>
      </c>
      <c r="C43" s="234">
        <v>6695221.5499999998</v>
      </c>
      <c r="D43" s="622">
        <v>5936660.2199999997</v>
      </c>
      <c r="E43" s="232">
        <v>12631881.77</v>
      </c>
      <c r="F43" s="234">
        <v>6913140.2800000003</v>
      </c>
      <c r="G43" s="234">
        <v>6822772.9100000001</v>
      </c>
      <c r="H43" s="235">
        <v>13735913.190000001</v>
      </c>
      <c r="I43" s="638"/>
      <c r="J43" s="638"/>
      <c r="K43" s="638"/>
      <c r="L43" s="638"/>
      <c r="M43" s="638"/>
      <c r="N43" s="638"/>
    </row>
    <row r="44" spans="1:14">
      <c r="A44" s="121">
        <v>23</v>
      </c>
      <c r="B44" s="51" t="s">
        <v>130</v>
      </c>
      <c r="C44" s="234">
        <v>3914924.75</v>
      </c>
      <c r="D44" s="622">
        <v>1176625.6299999999</v>
      </c>
      <c r="E44" s="232">
        <v>5091550.38</v>
      </c>
      <c r="F44" s="234">
        <v>3437064.66</v>
      </c>
      <c r="G44" s="234">
        <v>905019.29</v>
      </c>
      <c r="H44" s="235">
        <v>4342083.95</v>
      </c>
      <c r="I44" s="638"/>
      <c r="J44" s="638"/>
      <c r="K44" s="638"/>
      <c r="L44" s="638"/>
      <c r="M44" s="638"/>
      <c r="N44" s="638"/>
    </row>
    <row r="45" spans="1:14">
      <c r="A45" s="121">
        <v>24</v>
      </c>
      <c r="B45" s="54" t="s">
        <v>131</v>
      </c>
      <c r="C45" s="236">
        <v>127642387.86</v>
      </c>
      <c r="D45" s="623">
        <v>7156550.2599999961</v>
      </c>
      <c r="E45" s="232">
        <v>134798938.12</v>
      </c>
      <c r="F45" s="236">
        <v>75323012.100000009</v>
      </c>
      <c r="G45" s="236">
        <v>6927929.580000001</v>
      </c>
      <c r="H45" s="235">
        <v>82250941.680000007</v>
      </c>
      <c r="I45" s="638"/>
      <c r="J45" s="638"/>
      <c r="K45" s="638"/>
      <c r="L45" s="638"/>
      <c r="M45" s="638"/>
      <c r="N45" s="638"/>
    </row>
    <row r="46" spans="1:14">
      <c r="A46" s="121"/>
      <c r="B46" s="49" t="s">
        <v>132</v>
      </c>
      <c r="C46" s="234"/>
      <c r="D46" s="622"/>
      <c r="E46" s="234"/>
      <c r="F46" s="234"/>
      <c r="G46" s="234"/>
      <c r="H46" s="241"/>
      <c r="I46" s="638"/>
      <c r="J46" s="638"/>
      <c r="K46" s="638"/>
      <c r="L46" s="638"/>
      <c r="M46" s="638"/>
      <c r="N46" s="638"/>
    </row>
    <row r="47" spans="1:14">
      <c r="A47" s="121">
        <v>25</v>
      </c>
      <c r="B47" s="51" t="s">
        <v>133</v>
      </c>
      <c r="C47" s="234">
        <v>6901872.7999999998</v>
      </c>
      <c r="D47" s="622">
        <v>1638350.78</v>
      </c>
      <c r="E47" s="232">
        <v>8540223.5800000001</v>
      </c>
      <c r="F47" s="234">
        <v>5730893.5199999996</v>
      </c>
      <c r="G47" s="234">
        <v>1962957.8</v>
      </c>
      <c r="H47" s="235">
        <v>7693851.3199999994</v>
      </c>
      <c r="I47" s="638"/>
      <c r="J47" s="638"/>
      <c r="K47" s="638"/>
      <c r="L47" s="638"/>
      <c r="M47" s="638"/>
      <c r="N47" s="638"/>
    </row>
    <row r="48" spans="1:14">
      <c r="A48" s="121">
        <v>26</v>
      </c>
      <c r="B48" s="51" t="s">
        <v>134</v>
      </c>
      <c r="C48" s="234">
        <v>4272701.7300000004</v>
      </c>
      <c r="D48" s="622">
        <v>2771242.08</v>
      </c>
      <c r="E48" s="232">
        <v>7043943.8100000005</v>
      </c>
      <c r="F48" s="234">
        <v>3243493.19</v>
      </c>
      <c r="G48" s="234">
        <v>1924122.02</v>
      </c>
      <c r="H48" s="235">
        <v>5167615.21</v>
      </c>
      <c r="I48" s="638"/>
      <c r="J48" s="638"/>
      <c r="K48" s="638"/>
      <c r="L48" s="638"/>
      <c r="M48" s="638"/>
      <c r="N48" s="638"/>
    </row>
    <row r="49" spans="1:14">
      <c r="A49" s="121">
        <v>27</v>
      </c>
      <c r="B49" s="51" t="s">
        <v>135</v>
      </c>
      <c r="C49" s="234">
        <v>62326550.579999998</v>
      </c>
      <c r="D49" s="622">
        <v>0</v>
      </c>
      <c r="E49" s="232">
        <v>62326550.579999998</v>
      </c>
      <c r="F49" s="234">
        <v>55110339.170000002</v>
      </c>
      <c r="G49" s="234">
        <v>0</v>
      </c>
      <c r="H49" s="235">
        <v>55110339.170000002</v>
      </c>
      <c r="I49" s="638"/>
      <c r="J49" s="638"/>
      <c r="K49" s="638"/>
      <c r="L49" s="638"/>
      <c r="M49" s="638"/>
      <c r="N49" s="638"/>
    </row>
    <row r="50" spans="1:14">
      <c r="A50" s="121">
        <v>28</v>
      </c>
      <c r="B50" s="51" t="s">
        <v>270</v>
      </c>
      <c r="C50" s="234">
        <v>1223504.96</v>
      </c>
      <c r="D50" s="622">
        <v>0</v>
      </c>
      <c r="E50" s="232">
        <v>1223504.96</v>
      </c>
      <c r="F50" s="234">
        <v>1279857.33</v>
      </c>
      <c r="G50" s="234">
        <v>0</v>
      </c>
      <c r="H50" s="235">
        <v>1279857.33</v>
      </c>
      <c r="I50" s="638"/>
      <c r="J50" s="638"/>
      <c r="K50" s="638"/>
      <c r="L50" s="638"/>
      <c r="M50" s="638"/>
      <c r="N50" s="638"/>
    </row>
    <row r="51" spans="1:14">
      <c r="A51" s="121">
        <v>29</v>
      </c>
      <c r="B51" s="51" t="s">
        <v>136</v>
      </c>
      <c r="C51" s="234">
        <v>14918248.529999999</v>
      </c>
      <c r="D51" s="622">
        <v>0</v>
      </c>
      <c r="E51" s="232">
        <v>14918248.529999999</v>
      </c>
      <c r="F51" s="234">
        <v>13589272.82</v>
      </c>
      <c r="G51" s="234">
        <v>0</v>
      </c>
      <c r="H51" s="235">
        <v>13589272.82</v>
      </c>
      <c r="I51" s="638"/>
      <c r="J51" s="638"/>
      <c r="K51" s="638"/>
      <c r="L51" s="638"/>
      <c r="M51" s="638"/>
      <c r="N51" s="638"/>
    </row>
    <row r="52" spans="1:14">
      <c r="A52" s="121">
        <v>30</v>
      </c>
      <c r="B52" s="51" t="s">
        <v>137</v>
      </c>
      <c r="C52" s="234">
        <v>18044711.690000001</v>
      </c>
      <c r="D52" s="622">
        <v>3750135.07</v>
      </c>
      <c r="E52" s="232">
        <v>21794846.760000002</v>
      </c>
      <c r="F52" s="234">
        <v>17417185.129999999</v>
      </c>
      <c r="G52" s="234">
        <v>4140458.04</v>
      </c>
      <c r="H52" s="235">
        <v>21557643.169999998</v>
      </c>
      <c r="I52" s="638"/>
      <c r="J52" s="638"/>
      <c r="K52" s="638"/>
      <c r="L52" s="638"/>
      <c r="M52" s="638"/>
      <c r="N52" s="638"/>
    </row>
    <row r="53" spans="1:14">
      <c r="A53" s="121">
        <v>31</v>
      </c>
      <c r="B53" s="54" t="s">
        <v>138</v>
      </c>
      <c r="C53" s="236">
        <v>107687590.28999999</v>
      </c>
      <c r="D53" s="623">
        <v>8159727.9299999997</v>
      </c>
      <c r="E53" s="232">
        <v>115847318.22</v>
      </c>
      <c r="F53" s="236">
        <v>96371041.159999996</v>
      </c>
      <c r="G53" s="236">
        <v>8027537.8600000003</v>
      </c>
      <c r="H53" s="235">
        <v>104398579.02</v>
      </c>
      <c r="I53" s="638"/>
      <c r="J53" s="638"/>
      <c r="K53" s="638"/>
      <c r="L53" s="638"/>
      <c r="M53" s="638"/>
      <c r="N53" s="638"/>
    </row>
    <row r="54" spans="1:14">
      <c r="A54" s="121">
        <v>32</v>
      </c>
      <c r="B54" s="54" t="s">
        <v>139</v>
      </c>
      <c r="C54" s="236">
        <v>19954797.570000008</v>
      </c>
      <c r="D54" s="623">
        <v>-1003177.6700000037</v>
      </c>
      <c r="E54" s="232">
        <v>18951619.900000006</v>
      </c>
      <c r="F54" s="236">
        <v>-21048029.059999987</v>
      </c>
      <c r="G54" s="236">
        <v>-1099608.2799999993</v>
      </c>
      <c r="H54" s="235">
        <v>-22147637.339999989</v>
      </c>
      <c r="I54" s="638"/>
      <c r="J54" s="638"/>
      <c r="K54" s="638"/>
      <c r="L54" s="638"/>
      <c r="M54" s="638"/>
      <c r="N54" s="638"/>
    </row>
    <row r="55" spans="1:14">
      <c r="A55" s="121"/>
      <c r="B55" s="49"/>
      <c r="C55" s="238"/>
      <c r="D55" s="624"/>
      <c r="E55" s="238"/>
      <c r="F55" s="238"/>
      <c r="G55" s="238"/>
      <c r="H55" s="239"/>
      <c r="I55" s="638"/>
      <c r="J55" s="638"/>
      <c r="K55" s="638"/>
      <c r="L55" s="638"/>
      <c r="M55" s="638"/>
      <c r="N55" s="638"/>
    </row>
    <row r="56" spans="1:14">
      <c r="A56" s="121">
        <v>33</v>
      </c>
      <c r="B56" s="54" t="s">
        <v>140</v>
      </c>
      <c r="C56" s="236">
        <v>183261542.86000001</v>
      </c>
      <c r="D56" s="623">
        <v>66659805.549999982</v>
      </c>
      <c r="E56" s="232">
        <v>249921348.41</v>
      </c>
      <c r="F56" s="236">
        <v>113827405.85999997</v>
      </c>
      <c r="G56" s="236">
        <v>60344389.710000038</v>
      </c>
      <c r="H56" s="235">
        <v>174171795.56999999</v>
      </c>
      <c r="I56" s="638"/>
      <c r="J56" s="638"/>
      <c r="K56" s="638"/>
      <c r="L56" s="638"/>
      <c r="M56" s="638"/>
      <c r="N56" s="638"/>
    </row>
    <row r="57" spans="1:14">
      <c r="A57" s="121"/>
      <c r="B57" s="49"/>
      <c r="C57" s="238"/>
      <c r="D57" s="624"/>
      <c r="E57" s="238"/>
      <c r="F57" s="238"/>
      <c r="G57" s="238"/>
      <c r="H57" s="239"/>
      <c r="I57" s="638"/>
      <c r="J57" s="638"/>
      <c r="K57" s="638"/>
      <c r="L57" s="638"/>
      <c r="M57" s="638"/>
      <c r="N57" s="638"/>
    </row>
    <row r="58" spans="1:14">
      <c r="A58" s="121">
        <v>34</v>
      </c>
      <c r="B58" s="51" t="s">
        <v>141</v>
      </c>
      <c r="C58" s="234">
        <v>-3818980.27</v>
      </c>
      <c r="D58" s="622">
        <v>0</v>
      </c>
      <c r="E58" s="232">
        <v>-3818980.27</v>
      </c>
      <c r="F58" s="234">
        <v>-5528941.4199999999</v>
      </c>
      <c r="G58" s="234">
        <v>0</v>
      </c>
      <c r="H58" s="235">
        <v>-5528941.4199999999</v>
      </c>
      <c r="I58" s="638"/>
      <c r="J58" s="638"/>
      <c r="K58" s="638"/>
      <c r="L58" s="638"/>
      <c r="M58" s="638"/>
      <c r="N58" s="638"/>
    </row>
    <row r="59" spans="1:14" s="198" customFormat="1">
      <c r="A59" s="121">
        <v>35</v>
      </c>
      <c r="B59" s="48" t="s">
        <v>142</v>
      </c>
      <c r="C59" s="242">
        <v>-131273.15</v>
      </c>
      <c r="D59" s="626">
        <v>0</v>
      </c>
      <c r="E59" s="243">
        <v>-131273.15</v>
      </c>
      <c r="F59" s="244">
        <v>-82034.040000000008</v>
      </c>
      <c r="G59" s="244">
        <v>0</v>
      </c>
      <c r="H59" s="245">
        <v>-82034.040000000008</v>
      </c>
      <c r="I59" s="638"/>
      <c r="J59" s="638"/>
      <c r="K59" s="638"/>
      <c r="L59" s="638"/>
      <c r="M59" s="638"/>
      <c r="N59" s="638"/>
    </row>
    <row r="60" spans="1:14">
      <c r="A60" s="121">
        <v>36</v>
      </c>
      <c r="B60" s="51" t="s">
        <v>143</v>
      </c>
      <c r="C60" s="234">
        <v>17773815.629999999</v>
      </c>
      <c r="D60" s="622">
        <v>0</v>
      </c>
      <c r="E60" s="232">
        <v>17773815.629999999</v>
      </c>
      <c r="F60" s="234">
        <v>3489562.25</v>
      </c>
      <c r="G60" s="234">
        <v>0</v>
      </c>
      <c r="H60" s="235">
        <v>3489562.25</v>
      </c>
      <c r="I60" s="638"/>
      <c r="J60" s="638"/>
      <c r="K60" s="638"/>
      <c r="L60" s="638"/>
      <c r="M60" s="638"/>
      <c r="N60" s="638"/>
    </row>
    <row r="61" spans="1:14">
      <c r="A61" s="121">
        <v>37</v>
      </c>
      <c r="B61" s="54" t="s">
        <v>144</v>
      </c>
      <c r="C61" s="236">
        <v>13823562.209999999</v>
      </c>
      <c r="D61" s="623">
        <v>0</v>
      </c>
      <c r="E61" s="232">
        <v>13823562.209999999</v>
      </c>
      <c r="F61" s="236">
        <v>-2121413.21</v>
      </c>
      <c r="G61" s="236">
        <v>0</v>
      </c>
      <c r="H61" s="235">
        <v>-2121413.21</v>
      </c>
      <c r="I61" s="638"/>
      <c r="J61" s="638"/>
      <c r="K61" s="638"/>
      <c r="L61" s="638"/>
      <c r="M61" s="638"/>
      <c r="N61" s="638"/>
    </row>
    <row r="62" spans="1:14">
      <c r="A62" s="121"/>
      <c r="B62" s="55"/>
      <c r="C62" s="234"/>
      <c r="D62" s="622"/>
      <c r="E62" s="234"/>
      <c r="F62" s="234"/>
      <c r="G62" s="234"/>
      <c r="H62" s="241"/>
      <c r="I62" s="638"/>
      <c r="J62" s="638"/>
      <c r="K62" s="638"/>
      <c r="L62" s="638"/>
      <c r="M62" s="638"/>
      <c r="N62" s="638"/>
    </row>
    <row r="63" spans="1:14">
      <c r="A63" s="121">
        <v>38</v>
      </c>
      <c r="B63" s="56" t="s">
        <v>271</v>
      </c>
      <c r="C63" s="236">
        <v>169437980.65000001</v>
      </c>
      <c r="D63" s="623">
        <v>66659805.549999982</v>
      </c>
      <c r="E63" s="232">
        <v>236097786.19999999</v>
      </c>
      <c r="F63" s="236">
        <v>115948819.06999996</v>
      </c>
      <c r="G63" s="236">
        <v>60344389.710000038</v>
      </c>
      <c r="H63" s="235">
        <v>176293208.78</v>
      </c>
      <c r="I63" s="638"/>
      <c r="J63" s="638"/>
      <c r="K63" s="638"/>
      <c r="L63" s="638"/>
      <c r="M63" s="638"/>
      <c r="N63" s="638"/>
    </row>
    <row r="64" spans="1:14">
      <c r="A64" s="119">
        <v>39</v>
      </c>
      <c r="B64" s="51" t="s">
        <v>145</v>
      </c>
      <c r="C64" s="246">
        <v>29741442.609999999</v>
      </c>
      <c r="D64" s="627">
        <v>0</v>
      </c>
      <c r="E64" s="232">
        <v>29741442.609999999</v>
      </c>
      <c r="F64" s="246">
        <v>16329328.6</v>
      </c>
      <c r="G64" s="246">
        <v>0</v>
      </c>
      <c r="H64" s="235">
        <v>16329328.6</v>
      </c>
      <c r="I64" s="638"/>
      <c r="J64" s="638"/>
      <c r="K64" s="638"/>
      <c r="L64" s="638"/>
      <c r="M64" s="638"/>
      <c r="N64" s="638"/>
    </row>
    <row r="65" spans="1:14">
      <c r="A65" s="121">
        <v>40</v>
      </c>
      <c r="B65" s="54" t="s">
        <v>146</v>
      </c>
      <c r="C65" s="236">
        <v>139696538.04000002</v>
      </c>
      <c r="D65" s="623">
        <v>66659805.549999982</v>
      </c>
      <c r="E65" s="232">
        <v>206356343.59</v>
      </c>
      <c r="F65" s="236">
        <v>99619490.469999969</v>
      </c>
      <c r="G65" s="236">
        <v>60344389.710000038</v>
      </c>
      <c r="H65" s="235">
        <v>159963880.18000001</v>
      </c>
      <c r="I65" s="638"/>
      <c r="J65" s="638"/>
      <c r="K65" s="638"/>
      <c r="L65" s="638"/>
      <c r="M65" s="638"/>
      <c r="N65" s="638"/>
    </row>
    <row r="66" spans="1:14">
      <c r="A66" s="119">
        <v>41</v>
      </c>
      <c r="B66" s="51" t="s">
        <v>147</v>
      </c>
      <c r="C66" s="246">
        <v>0</v>
      </c>
      <c r="D66" s="627">
        <v>0</v>
      </c>
      <c r="E66" s="232">
        <v>0</v>
      </c>
      <c r="F66" s="246">
        <v>0</v>
      </c>
      <c r="G66" s="246">
        <v>0</v>
      </c>
      <c r="H66" s="235">
        <v>0</v>
      </c>
      <c r="I66" s="638"/>
      <c r="J66" s="638"/>
      <c r="K66" s="638"/>
      <c r="L66" s="638"/>
      <c r="M66" s="638"/>
      <c r="N66" s="638"/>
    </row>
    <row r="67" spans="1:14" ht="15" thickBot="1">
      <c r="A67" s="123">
        <v>42</v>
      </c>
      <c r="B67" s="124" t="s">
        <v>148</v>
      </c>
      <c r="C67" s="247">
        <v>139696538.04000002</v>
      </c>
      <c r="D67" s="628">
        <v>66659805.549999982</v>
      </c>
      <c r="E67" s="233">
        <v>206356343.59</v>
      </c>
      <c r="F67" s="247">
        <v>99619490.469999969</v>
      </c>
      <c r="G67" s="247">
        <v>60344389.710000038</v>
      </c>
      <c r="H67" s="248">
        <v>159963880.18000001</v>
      </c>
      <c r="I67" s="638"/>
      <c r="J67" s="638"/>
      <c r="K67" s="638"/>
      <c r="L67" s="638"/>
      <c r="M67" s="638"/>
      <c r="N67" s="638"/>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N53"/>
  <sheetViews>
    <sheetView topLeftCell="A37" zoomScale="80" zoomScaleNormal="80" workbookViewId="0">
      <selection activeCell="C7" sqref="C7:H53"/>
    </sheetView>
  </sheetViews>
  <sheetFormatPr defaultRowHeight="14.5"/>
  <cols>
    <col min="1" max="1" width="9.54296875" bestFit="1" customWidth="1"/>
    <col min="2" max="2" width="72.36328125" customWidth="1"/>
    <col min="3" max="3" width="13.54296875" style="640" bestFit="1" customWidth="1"/>
    <col min="4" max="5" width="14.54296875" style="640" bestFit="1" customWidth="1"/>
    <col min="6" max="6" width="13.54296875" style="640" bestFit="1" customWidth="1"/>
    <col min="7" max="8" width="14.54296875" style="640" bestFit="1" customWidth="1"/>
  </cols>
  <sheetData>
    <row r="1" spans="1:14" s="732" customFormat="1">
      <c r="A1" s="731" t="s">
        <v>188</v>
      </c>
      <c r="B1" s="732" t="str">
        <f>Info!C2</f>
        <v>სს თიბისი ბანკი</v>
      </c>
      <c r="C1" s="745"/>
      <c r="D1" s="745"/>
      <c r="E1" s="745"/>
      <c r="F1" s="745"/>
      <c r="G1" s="745"/>
      <c r="H1" s="745"/>
    </row>
    <row r="2" spans="1:14" s="732" customFormat="1">
      <c r="A2" s="731" t="s">
        <v>189</v>
      </c>
      <c r="B2" s="710">
        <f>'1. key ratios'!B2</f>
        <v>44651</v>
      </c>
      <c r="C2" s="745"/>
      <c r="D2" s="745"/>
      <c r="E2" s="745"/>
      <c r="F2" s="745"/>
      <c r="G2" s="745"/>
      <c r="H2" s="745"/>
    </row>
    <row r="3" spans="1:14">
      <c r="A3" s="2"/>
    </row>
    <row r="4" spans="1:14" ht="15" thickBot="1">
      <c r="A4" s="2" t="s">
        <v>407</v>
      </c>
      <c r="B4" s="2"/>
      <c r="C4" s="641"/>
      <c r="D4" s="641"/>
      <c r="E4" s="641"/>
      <c r="F4" s="642"/>
      <c r="G4" s="642"/>
      <c r="H4" s="643" t="s">
        <v>93</v>
      </c>
    </row>
    <row r="5" spans="1:14">
      <c r="A5" s="783" t="s">
        <v>26</v>
      </c>
      <c r="B5" s="785" t="s">
        <v>244</v>
      </c>
      <c r="C5" s="787" t="s">
        <v>194</v>
      </c>
      <c r="D5" s="787"/>
      <c r="E5" s="787"/>
      <c r="F5" s="787" t="s">
        <v>195</v>
      </c>
      <c r="G5" s="787"/>
      <c r="H5" s="788"/>
    </row>
    <row r="6" spans="1:14">
      <c r="A6" s="784"/>
      <c r="B6" s="786"/>
      <c r="C6" s="644" t="s">
        <v>27</v>
      </c>
      <c r="D6" s="644" t="s">
        <v>94</v>
      </c>
      <c r="E6" s="644" t="s">
        <v>68</v>
      </c>
      <c r="F6" s="644" t="s">
        <v>27</v>
      </c>
      <c r="G6" s="644" t="s">
        <v>94</v>
      </c>
      <c r="H6" s="645" t="s">
        <v>68</v>
      </c>
    </row>
    <row r="7" spans="1:14" s="3" customFormat="1">
      <c r="A7" s="207">
        <v>1</v>
      </c>
      <c r="B7" s="208" t="s">
        <v>482</v>
      </c>
      <c r="C7" s="619">
        <v>1377509040.9299994</v>
      </c>
      <c r="D7" s="619">
        <v>2268290534.0824838</v>
      </c>
      <c r="E7" s="616">
        <v>3645799575.0124836</v>
      </c>
      <c r="F7" s="619">
        <v>1084737213.4499998</v>
      </c>
      <c r="G7" s="619">
        <v>2510216648.3210912</v>
      </c>
      <c r="H7" s="618">
        <v>3594953861.771091</v>
      </c>
      <c r="I7" s="639"/>
      <c r="J7" s="639"/>
      <c r="K7" s="639"/>
      <c r="L7" s="639"/>
      <c r="M7" s="639"/>
      <c r="N7" s="639"/>
    </row>
    <row r="8" spans="1:14" s="3" customFormat="1">
      <c r="A8" s="207">
        <v>1.1000000000000001</v>
      </c>
      <c r="B8" s="209" t="s">
        <v>275</v>
      </c>
      <c r="C8" s="619">
        <v>903518846</v>
      </c>
      <c r="D8" s="619">
        <v>1073686055.65</v>
      </c>
      <c r="E8" s="616">
        <v>1977204901.6500001</v>
      </c>
      <c r="F8" s="619">
        <v>757673127.64999998</v>
      </c>
      <c r="G8" s="619">
        <v>1247630406.0999999</v>
      </c>
      <c r="H8" s="618">
        <v>2005303533.75</v>
      </c>
      <c r="I8" s="639"/>
      <c r="J8" s="639"/>
      <c r="K8" s="639"/>
      <c r="L8" s="639"/>
      <c r="M8" s="639"/>
      <c r="N8" s="639"/>
    </row>
    <row r="9" spans="1:14" s="3" customFormat="1">
      <c r="A9" s="207">
        <v>1.2</v>
      </c>
      <c r="B9" s="209" t="s">
        <v>276</v>
      </c>
      <c r="C9" s="619">
        <v>21059918.949999999</v>
      </c>
      <c r="D9" s="619">
        <v>176322759.11897096</v>
      </c>
      <c r="E9" s="616">
        <v>197382678.06897095</v>
      </c>
      <c r="F9" s="619">
        <v>0</v>
      </c>
      <c r="G9" s="619">
        <v>165811816.64623597</v>
      </c>
      <c r="H9" s="618">
        <v>165811816.64623597</v>
      </c>
      <c r="I9" s="639"/>
      <c r="J9" s="639"/>
      <c r="K9" s="639"/>
      <c r="L9" s="639"/>
      <c r="M9" s="639"/>
      <c r="N9" s="639"/>
    </row>
    <row r="10" spans="1:14" s="3" customFormat="1">
      <c r="A10" s="207">
        <v>1.3</v>
      </c>
      <c r="B10" s="209" t="s">
        <v>277</v>
      </c>
      <c r="C10" s="619">
        <v>452930275.9799993</v>
      </c>
      <c r="D10" s="619">
        <v>1018281719.3135128</v>
      </c>
      <c r="E10" s="616">
        <v>1471211995.2935121</v>
      </c>
      <c r="F10" s="619">
        <v>327064085.79999989</v>
      </c>
      <c r="G10" s="619">
        <v>1096773404.8148551</v>
      </c>
      <c r="H10" s="618">
        <v>1423837490.6148551</v>
      </c>
      <c r="I10" s="639"/>
      <c r="J10" s="639"/>
      <c r="K10" s="639"/>
      <c r="L10" s="639"/>
      <c r="M10" s="639"/>
      <c r="N10" s="639"/>
    </row>
    <row r="11" spans="1:14" s="3" customFormat="1">
      <c r="A11" s="207">
        <v>1.4</v>
      </c>
      <c r="B11" s="209" t="s">
        <v>278</v>
      </c>
      <c r="C11" s="619">
        <v>0</v>
      </c>
      <c r="D11" s="619">
        <v>0</v>
      </c>
      <c r="E11" s="616">
        <v>0</v>
      </c>
      <c r="F11" s="619">
        <v>0</v>
      </c>
      <c r="G11" s="619">
        <v>1020.76</v>
      </c>
      <c r="H11" s="618">
        <v>1020.76</v>
      </c>
      <c r="I11" s="639"/>
      <c r="J11" s="639"/>
      <c r="K11" s="639"/>
      <c r="L11" s="639"/>
      <c r="M11" s="639"/>
      <c r="N11" s="639"/>
    </row>
    <row r="12" spans="1:14" s="3" customFormat="1" ht="29.25" customHeight="1">
      <c r="A12" s="207">
        <v>2</v>
      </c>
      <c r="B12" s="208" t="s">
        <v>279</v>
      </c>
      <c r="C12" s="619">
        <v>0</v>
      </c>
      <c r="D12" s="619">
        <v>0</v>
      </c>
      <c r="E12" s="616">
        <v>0</v>
      </c>
      <c r="F12" s="619">
        <v>0</v>
      </c>
      <c r="G12" s="619">
        <v>0</v>
      </c>
      <c r="H12" s="618">
        <v>0</v>
      </c>
      <c r="I12" s="639"/>
      <c r="J12" s="639"/>
      <c r="K12" s="639"/>
      <c r="L12" s="639"/>
      <c r="M12" s="639"/>
      <c r="N12" s="639"/>
    </row>
    <row r="13" spans="1:14" s="3" customFormat="1" ht="26">
      <c r="A13" s="207">
        <v>3</v>
      </c>
      <c r="B13" s="208" t="s">
        <v>280</v>
      </c>
      <c r="C13" s="619">
        <v>461504000</v>
      </c>
      <c r="D13" s="619">
        <v>0</v>
      </c>
      <c r="E13" s="616">
        <v>461504000</v>
      </c>
      <c r="F13" s="619">
        <v>1006270000</v>
      </c>
      <c r="G13" s="619">
        <v>0</v>
      </c>
      <c r="H13" s="618">
        <v>1006270000</v>
      </c>
      <c r="I13" s="639"/>
      <c r="J13" s="639"/>
      <c r="K13" s="639"/>
      <c r="L13" s="639"/>
      <c r="M13" s="639"/>
      <c r="N13" s="639"/>
    </row>
    <row r="14" spans="1:14" s="3" customFormat="1">
      <c r="A14" s="207">
        <v>3.1</v>
      </c>
      <c r="B14" s="209" t="s">
        <v>281</v>
      </c>
      <c r="C14" s="619">
        <v>461504000</v>
      </c>
      <c r="D14" s="619">
        <v>0</v>
      </c>
      <c r="E14" s="616">
        <v>461504000</v>
      </c>
      <c r="F14" s="619">
        <v>1006270000</v>
      </c>
      <c r="G14" s="619">
        <v>0</v>
      </c>
      <c r="H14" s="618">
        <v>1006270000</v>
      </c>
      <c r="I14" s="639"/>
      <c r="J14" s="639"/>
      <c r="K14" s="639"/>
      <c r="L14" s="639"/>
      <c r="M14" s="639"/>
      <c r="N14" s="639"/>
    </row>
    <row r="15" spans="1:14" s="3" customFormat="1">
      <c r="A15" s="207">
        <v>3.2</v>
      </c>
      <c r="B15" s="209" t="s">
        <v>282</v>
      </c>
      <c r="C15" s="619">
        <v>0</v>
      </c>
      <c r="D15" s="619">
        <v>0</v>
      </c>
      <c r="E15" s="616">
        <v>0</v>
      </c>
      <c r="F15" s="619">
        <v>0</v>
      </c>
      <c r="G15" s="619">
        <v>0</v>
      </c>
      <c r="H15" s="618">
        <v>0</v>
      </c>
      <c r="I15" s="639"/>
      <c r="J15" s="639"/>
      <c r="K15" s="639"/>
      <c r="L15" s="639"/>
      <c r="M15" s="639"/>
      <c r="N15" s="639"/>
    </row>
    <row r="16" spans="1:14" s="3" customFormat="1">
      <c r="A16" s="207">
        <v>4</v>
      </c>
      <c r="B16" s="208" t="s">
        <v>283</v>
      </c>
      <c r="C16" s="619">
        <v>3314010452.5099998</v>
      </c>
      <c r="D16" s="619">
        <v>5266413714.2300005</v>
      </c>
      <c r="E16" s="616">
        <v>8580424166.7399998</v>
      </c>
      <c r="F16" s="619">
        <v>2693646392.1999998</v>
      </c>
      <c r="G16" s="619">
        <v>5496515658.0299997</v>
      </c>
      <c r="H16" s="618">
        <v>8190162050.2299995</v>
      </c>
      <c r="I16" s="639"/>
      <c r="J16" s="639"/>
      <c r="K16" s="639"/>
      <c r="L16" s="639"/>
      <c r="M16" s="639"/>
      <c r="N16" s="639"/>
    </row>
    <row r="17" spans="1:14" s="3" customFormat="1">
      <c r="A17" s="207">
        <v>4.0999999999999996</v>
      </c>
      <c r="B17" s="209" t="s">
        <v>284</v>
      </c>
      <c r="C17" s="619">
        <v>2775709153.8299999</v>
      </c>
      <c r="D17" s="619">
        <v>4794220209.4300003</v>
      </c>
      <c r="E17" s="616">
        <v>7569929363.2600002</v>
      </c>
      <c r="F17" s="619">
        <v>2224526336.8499999</v>
      </c>
      <c r="G17" s="619">
        <v>4889154803.4799995</v>
      </c>
      <c r="H17" s="618">
        <v>7113681140.3299999</v>
      </c>
      <c r="I17" s="639"/>
      <c r="J17" s="639"/>
      <c r="K17" s="639"/>
      <c r="L17" s="639"/>
      <c r="M17" s="639"/>
      <c r="N17" s="639"/>
    </row>
    <row r="18" spans="1:14" s="3" customFormat="1">
      <c r="A18" s="207">
        <v>4.2</v>
      </c>
      <c r="B18" s="209" t="s">
        <v>285</v>
      </c>
      <c r="C18" s="619">
        <v>538301298.67999995</v>
      </c>
      <c r="D18" s="619">
        <v>472193504.80000001</v>
      </c>
      <c r="E18" s="616">
        <v>1010494803.48</v>
      </c>
      <c r="F18" s="619">
        <v>469120055.35000002</v>
      </c>
      <c r="G18" s="619">
        <v>607360854.54999995</v>
      </c>
      <c r="H18" s="618">
        <v>1076480909.9000001</v>
      </c>
      <c r="I18" s="639"/>
      <c r="J18" s="639"/>
      <c r="K18" s="639"/>
      <c r="L18" s="639"/>
      <c r="M18" s="639"/>
      <c r="N18" s="639"/>
    </row>
    <row r="19" spans="1:14" s="3" customFormat="1" ht="26">
      <c r="A19" s="207">
        <v>5</v>
      </c>
      <c r="B19" s="208" t="s">
        <v>286</v>
      </c>
      <c r="C19" s="619">
        <v>10310502810.080002</v>
      </c>
      <c r="D19" s="619">
        <v>16661749730.67</v>
      </c>
      <c r="E19" s="616">
        <v>26972252540.75</v>
      </c>
      <c r="F19" s="619">
        <v>10113673430.639999</v>
      </c>
      <c r="G19" s="619">
        <v>17725626434.369999</v>
      </c>
      <c r="H19" s="618">
        <v>27839299865.009998</v>
      </c>
      <c r="I19" s="639"/>
      <c r="J19" s="639"/>
      <c r="K19" s="639"/>
      <c r="L19" s="639"/>
      <c r="M19" s="639"/>
      <c r="N19" s="639"/>
    </row>
    <row r="20" spans="1:14" s="3" customFormat="1">
      <c r="A20" s="207">
        <v>5.0999999999999996</v>
      </c>
      <c r="B20" s="209" t="s">
        <v>287</v>
      </c>
      <c r="C20" s="619">
        <v>294113198.63</v>
      </c>
      <c r="D20" s="619">
        <v>287646825.75</v>
      </c>
      <c r="E20" s="616">
        <v>581760024.38</v>
      </c>
      <c r="F20" s="619">
        <v>353812792.69</v>
      </c>
      <c r="G20" s="619">
        <v>234318136.94</v>
      </c>
      <c r="H20" s="618">
        <v>588130929.63</v>
      </c>
      <c r="I20" s="639"/>
      <c r="J20" s="639"/>
      <c r="K20" s="639"/>
      <c r="L20" s="639"/>
      <c r="M20" s="639"/>
      <c r="N20" s="639"/>
    </row>
    <row r="21" spans="1:14" s="3" customFormat="1">
      <c r="A21" s="207">
        <v>5.2</v>
      </c>
      <c r="B21" s="209" t="s">
        <v>288</v>
      </c>
      <c r="C21" s="619">
        <v>181056334.75999999</v>
      </c>
      <c r="D21" s="619">
        <v>5278215.76</v>
      </c>
      <c r="E21" s="616">
        <v>186334550.51999998</v>
      </c>
      <c r="F21" s="619">
        <v>154800750.40000001</v>
      </c>
      <c r="G21" s="619">
        <v>11710085.560000001</v>
      </c>
      <c r="H21" s="618">
        <v>166510835.96000001</v>
      </c>
      <c r="I21" s="639"/>
      <c r="J21" s="639"/>
      <c r="K21" s="639"/>
      <c r="L21" s="639"/>
      <c r="M21" s="639"/>
      <c r="N21" s="639"/>
    </row>
    <row r="22" spans="1:14" s="3" customFormat="1">
      <c r="A22" s="207">
        <v>5.3</v>
      </c>
      <c r="B22" s="209" t="s">
        <v>289</v>
      </c>
      <c r="C22" s="619">
        <v>7031737477.1400003</v>
      </c>
      <c r="D22" s="619">
        <v>14204321021.439999</v>
      </c>
      <c r="E22" s="616">
        <v>21236058498.579998</v>
      </c>
      <c r="F22" s="619">
        <v>7478365274.6099997</v>
      </c>
      <c r="G22" s="619">
        <v>15494156277.35</v>
      </c>
      <c r="H22" s="618">
        <v>22972521551.959999</v>
      </c>
      <c r="I22" s="639"/>
      <c r="J22" s="639"/>
      <c r="K22" s="639"/>
      <c r="L22" s="639"/>
      <c r="M22" s="639"/>
      <c r="N22" s="639"/>
    </row>
    <row r="23" spans="1:14" s="3" customFormat="1">
      <c r="A23" s="207" t="s">
        <v>290</v>
      </c>
      <c r="B23" s="210" t="s">
        <v>291</v>
      </c>
      <c r="C23" s="619">
        <v>3638919369.9099998</v>
      </c>
      <c r="D23" s="619">
        <v>4691353013.79</v>
      </c>
      <c r="E23" s="616">
        <v>8330272383.6999998</v>
      </c>
      <c r="F23" s="619">
        <v>4143527802.21</v>
      </c>
      <c r="G23" s="619">
        <v>5652077028.4399996</v>
      </c>
      <c r="H23" s="618">
        <v>9795604830.6499996</v>
      </c>
      <c r="I23" s="639"/>
      <c r="J23" s="639"/>
      <c r="K23" s="639"/>
      <c r="L23" s="639"/>
      <c r="M23" s="639"/>
      <c r="N23" s="639"/>
    </row>
    <row r="24" spans="1:14" s="3" customFormat="1">
      <c r="A24" s="207" t="s">
        <v>292</v>
      </c>
      <c r="B24" s="210" t="s">
        <v>293</v>
      </c>
      <c r="C24" s="619">
        <v>1519326233.22</v>
      </c>
      <c r="D24" s="619">
        <v>4976840249.0799999</v>
      </c>
      <c r="E24" s="616">
        <v>6496166482.3000002</v>
      </c>
      <c r="F24" s="619">
        <v>1596608381.49</v>
      </c>
      <c r="G24" s="619">
        <v>5459174961.2399998</v>
      </c>
      <c r="H24" s="618">
        <v>7055783342.7299995</v>
      </c>
      <c r="I24" s="639"/>
      <c r="J24" s="639"/>
      <c r="K24" s="639"/>
      <c r="L24" s="639"/>
      <c r="M24" s="639"/>
      <c r="N24" s="639"/>
    </row>
    <row r="25" spans="1:14" s="3" customFormat="1">
      <c r="A25" s="207" t="s">
        <v>294</v>
      </c>
      <c r="B25" s="211" t="s">
        <v>295</v>
      </c>
      <c r="C25" s="619">
        <v>0</v>
      </c>
      <c r="D25" s="619">
        <v>0</v>
      </c>
      <c r="E25" s="616">
        <v>0</v>
      </c>
      <c r="F25" s="619">
        <v>0</v>
      </c>
      <c r="G25" s="619">
        <v>0</v>
      </c>
      <c r="H25" s="618">
        <v>0</v>
      </c>
      <c r="I25" s="639"/>
      <c r="J25" s="639"/>
      <c r="K25" s="639"/>
      <c r="L25" s="639"/>
      <c r="M25" s="639"/>
      <c r="N25" s="639"/>
    </row>
    <row r="26" spans="1:14" s="3" customFormat="1">
      <c r="A26" s="207" t="s">
        <v>296</v>
      </c>
      <c r="B26" s="210" t="s">
        <v>297</v>
      </c>
      <c r="C26" s="619">
        <v>1722268837.3099999</v>
      </c>
      <c r="D26" s="619">
        <v>4310063585.3500004</v>
      </c>
      <c r="E26" s="616">
        <v>6032332422.6599998</v>
      </c>
      <c r="F26" s="619">
        <v>1560190008.21</v>
      </c>
      <c r="G26" s="619">
        <v>3974483106.3099999</v>
      </c>
      <c r="H26" s="618">
        <v>5534673114.5200005</v>
      </c>
      <c r="I26" s="639"/>
      <c r="J26" s="639"/>
      <c r="K26" s="639"/>
      <c r="L26" s="639"/>
      <c r="M26" s="639"/>
      <c r="N26" s="639"/>
    </row>
    <row r="27" spans="1:14" s="3" customFormat="1">
      <c r="A27" s="207" t="s">
        <v>298</v>
      </c>
      <c r="B27" s="210" t="s">
        <v>299</v>
      </c>
      <c r="C27" s="619">
        <v>151223036.69999999</v>
      </c>
      <c r="D27" s="619">
        <v>226064173.22</v>
      </c>
      <c r="E27" s="616">
        <v>377287209.91999996</v>
      </c>
      <c r="F27" s="619">
        <v>178039082.69999999</v>
      </c>
      <c r="G27" s="619">
        <v>408421181.36000001</v>
      </c>
      <c r="H27" s="618">
        <v>586460264.05999994</v>
      </c>
      <c r="I27" s="639"/>
      <c r="J27" s="639"/>
      <c r="K27" s="639"/>
      <c r="L27" s="639"/>
      <c r="M27" s="639"/>
      <c r="N27" s="639"/>
    </row>
    <row r="28" spans="1:14" s="3" customFormat="1">
      <c r="A28" s="207">
        <v>5.4</v>
      </c>
      <c r="B28" s="209" t="s">
        <v>300</v>
      </c>
      <c r="C28" s="619">
        <v>2210956158.8000002</v>
      </c>
      <c r="D28" s="619">
        <v>1632081958.0999999</v>
      </c>
      <c r="E28" s="616">
        <v>3843038116.9000001</v>
      </c>
      <c r="F28" s="619">
        <v>1555046699.6199999</v>
      </c>
      <c r="G28" s="619">
        <v>1536325511.6300001</v>
      </c>
      <c r="H28" s="618">
        <v>3091372211.25</v>
      </c>
      <c r="I28" s="639"/>
      <c r="J28" s="639"/>
      <c r="K28" s="639"/>
      <c r="L28" s="639"/>
      <c r="M28" s="639"/>
      <c r="N28" s="639"/>
    </row>
    <row r="29" spans="1:14" s="3" customFormat="1">
      <c r="A29" s="207">
        <v>5.5</v>
      </c>
      <c r="B29" s="209" t="s">
        <v>301</v>
      </c>
      <c r="C29" s="619">
        <v>6506914.7199999997</v>
      </c>
      <c r="D29" s="619">
        <v>2298786.86</v>
      </c>
      <c r="E29" s="616">
        <v>8805701.5800000001</v>
      </c>
      <c r="F29" s="619">
        <v>54923573.340000004</v>
      </c>
      <c r="G29" s="619">
        <v>471657.11</v>
      </c>
      <c r="H29" s="618">
        <v>55395230.450000003</v>
      </c>
      <c r="I29" s="639"/>
      <c r="J29" s="639"/>
      <c r="K29" s="639"/>
      <c r="L29" s="639"/>
      <c r="M29" s="639"/>
      <c r="N29" s="639"/>
    </row>
    <row r="30" spans="1:14" s="3" customFormat="1">
      <c r="A30" s="207">
        <v>5.6</v>
      </c>
      <c r="B30" s="209" t="s">
        <v>302</v>
      </c>
      <c r="C30" s="619">
        <v>11885035.26</v>
      </c>
      <c r="D30" s="619">
        <v>0</v>
      </c>
      <c r="E30" s="616">
        <v>11885035.26</v>
      </c>
      <c r="F30" s="619">
        <v>0</v>
      </c>
      <c r="G30" s="619">
        <v>0</v>
      </c>
      <c r="H30" s="618">
        <v>0</v>
      </c>
      <c r="I30" s="639"/>
      <c r="J30" s="639"/>
      <c r="K30" s="639"/>
      <c r="L30" s="639"/>
      <c r="M30" s="639"/>
      <c r="N30" s="639"/>
    </row>
    <row r="31" spans="1:14" s="3" customFormat="1">
      <c r="A31" s="207">
        <v>5.7</v>
      </c>
      <c r="B31" s="209" t="s">
        <v>303</v>
      </c>
      <c r="C31" s="619">
        <v>574247690.76999998</v>
      </c>
      <c r="D31" s="619">
        <v>530122922.75999999</v>
      </c>
      <c r="E31" s="616">
        <v>1104370613.53</v>
      </c>
      <c r="F31" s="619">
        <v>516724339.98000002</v>
      </c>
      <c r="G31" s="619">
        <v>448644765.77999997</v>
      </c>
      <c r="H31" s="618">
        <v>965369105.75999999</v>
      </c>
      <c r="I31" s="639"/>
      <c r="J31" s="639"/>
      <c r="K31" s="639"/>
      <c r="L31" s="639"/>
      <c r="M31" s="639"/>
      <c r="N31" s="639"/>
    </row>
    <row r="32" spans="1:14" s="3" customFormat="1">
      <c r="A32" s="207">
        <v>6</v>
      </c>
      <c r="B32" s="208" t="s">
        <v>304</v>
      </c>
      <c r="C32" s="619">
        <v>1127479768.4761</v>
      </c>
      <c r="D32" s="619">
        <v>7244478765.968668</v>
      </c>
      <c r="E32" s="616">
        <v>8371958534.444768</v>
      </c>
      <c r="F32" s="619">
        <v>464131614.1688</v>
      </c>
      <c r="G32" s="619">
        <v>7502969146.544219</v>
      </c>
      <c r="H32" s="618">
        <v>7967100760.7130194</v>
      </c>
      <c r="I32" s="639"/>
      <c r="J32" s="639"/>
      <c r="K32" s="639"/>
      <c r="L32" s="639"/>
      <c r="M32" s="639"/>
      <c r="N32" s="639"/>
    </row>
    <row r="33" spans="1:14" s="3" customFormat="1" ht="26">
      <c r="A33" s="207">
        <v>6.1</v>
      </c>
      <c r="B33" s="209" t="s">
        <v>483</v>
      </c>
      <c r="C33" s="619">
        <v>454725926.57290006</v>
      </c>
      <c r="D33" s="619">
        <v>3757863717.710217</v>
      </c>
      <c r="E33" s="616">
        <v>4212589644.2831173</v>
      </c>
      <c r="F33" s="619">
        <v>253165738.26879999</v>
      </c>
      <c r="G33" s="619">
        <v>3775667384.2945185</v>
      </c>
      <c r="H33" s="618">
        <v>4028833122.5633183</v>
      </c>
      <c r="I33" s="639"/>
      <c r="J33" s="639"/>
      <c r="K33" s="639"/>
      <c r="L33" s="639"/>
      <c r="M33" s="639"/>
      <c r="N33" s="639"/>
    </row>
    <row r="34" spans="1:14" s="3" customFormat="1" ht="26">
      <c r="A34" s="207">
        <v>6.2</v>
      </c>
      <c r="B34" s="209" t="s">
        <v>305</v>
      </c>
      <c r="C34" s="619">
        <v>672753841.90320003</v>
      </c>
      <c r="D34" s="619">
        <v>3460746388.2584505</v>
      </c>
      <c r="E34" s="616">
        <v>4133500230.1616507</v>
      </c>
      <c r="F34" s="619">
        <v>210965875.90000001</v>
      </c>
      <c r="G34" s="619">
        <v>3687018802.2980618</v>
      </c>
      <c r="H34" s="618">
        <v>3897984678.1980619</v>
      </c>
      <c r="I34" s="639"/>
      <c r="J34" s="639"/>
      <c r="K34" s="639"/>
      <c r="L34" s="639"/>
      <c r="M34" s="639"/>
      <c r="N34" s="639"/>
    </row>
    <row r="35" spans="1:14" s="3" customFormat="1" ht="26">
      <c r="A35" s="207">
        <v>6.3</v>
      </c>
      <c r="B35" s="209" t="s">
        <v>306</v>
      </c>
      <c r="C35" s="619">
        <v>0</v>
      </c>
      <c r="D35" s="619">
        <v>22767360</v>
      </c>
      <c r="E35" s="616">
        <v>22767360</v>
      </c>
      <c r="F35" s="619">
        <v>0</v>
      </c>
      <c r="G35" s="619">
        <v>37641360</v>
      </c>
      <c r="H35" s="618">
        <v>37641360</v>
      </c>
      <c r="I35" s="639"/>
      <c r="J35" s="639"/>
      <c r="K35" s="639"/>
      <c r="L35" s="639"/>
      <c r="M35" s="639"/>
      <c r="N35" s="639"/>
    </row>
    <row r="36" spans="1:14" s="3" customFormat="1">
      <c r="A36" s="207">
        <v>6.4</v>
      </c>
      <c r="B36" s="209" t="s">
        <v>307</v>
      </c>
      <c r="C36" s="619">
        <v>0</v>
      </c>
      <c r="D36" s="619">
        <v>3101300</v>
      </c>
      <c r="E36" s="616">
        <v>3101300</v>
      </c>
      <c r="F36" s="619">
        <v>0</v>
      </c>
      <c r="G36" s="619">
        <v>2641599.9516382217</v>
      </c>
      <c r="H36" s="618">
        <v>2641599.9516382217</v>
      </c>
      <c r="I36" s="639"/>
      <c r="J36" s="639"/>
      <c r="K36" s="639"/>
      <c r="L36" s="639"/>
      <c r="M36" s="639"/>
      <c r="N36" s="639"/>
    </row>
    <row r="37" spans="1:14" s="3" customFormat="1">
      <c r="A37" s="207">
        <v>6.5</v>
      </c>
      <c r="B37" s="209" t="s">
        <v>308</v>
      </c>
      <c r="C37" s="619">
        <v>0</v>
      </c>
      <c r="D37" s="619">
        <v>0</v>
      </c>
      <c r="E37" s="616">
        <v>0</v>
      </c>
      <c r="F37" s="619">
        <v>0</v>
      </c>
      <c r="G37" s="619">
        <v>0</v>
      </c>
      <c r="H37" s="618">
        <v>0</v>
      </c>
      <c r="I37" s="639"/>
      <c r="J37" s="639"/>
      <c r="K37" s="639"/>
      <c r="L37" s="639"/>
      <c r="M37" s="639"/>
      <c r="N37" s="639"/>
    </row>
    <row r="38" spans="1:14" s="3" customFormat="1" ht="26">
      <c r="A38" s="207">
        <v>6.6</v>
      </c>
      <c r="B38" s="209" t="s">
        <v>309</v>
      </c>
      <c r="C38" s="619">
        <v>0</v>
      </c>
      <c r="D38" s="619">
        <v>0</v>
      </c>
      <c r="E38" s="616">
        <v>0</v>
      </c>
      <c r="F38" s="619">
        <v>0</v>
      </c>
      <c r="G38" s="619">
        <v>0</v>
      </c>
      <c r="H38" s="618">
        <v>0</v>
      </c>
      <c r="I38" s="639"/>
      <c r="J38" s="639"/>
      <c r="K38" s="639"/>
      <c r="L38" s="639"/>
      <c r="M38" s="639"/>
      <c r="N38" s="639"/>
    </row>
    <row r="39" spans="1:14" s="3" customFormat="1" ht="26">
      <c r="A39" s="207">
        <v>6.7</v>
      </c>
      <c r="B39" s="209" t="s">
        <v>310</v>
      </c>
      <c r="C39" s="619">
        <v>0</v>
      </c>
      <c r="D39" s="619">
        <v>0</v>
      </c>
      <c r="E39" s="616">
        <v>0</v>
      </c>
      <c r="F39" s="619">
        <v>0</v>
      </c>
      <c r="G39" s="619">
        <v>0</v>
      </c>
      <c r="H39" s="618">
        <v>0</v>
      </c>
      <c r="I39" s="639"/>
      <c r="J39" s="639"/>
      <c r="K39" s="639"/>
      <c r="L39" s="639"/>
      <c r="M39" s="639"/>
      <c r="N39" s="639"/>
    </row>
    <row r="40" spans="1:14" s="3" customFormat="1">
      <c r="A40" s="207">
        <v>7</v>
      </c>
      <c r="B40" s="208" t="s">
        <v>311</v>
      </c>
      <c r="C40" s="619">
        <v>845186457.37457418</v>
      </c>
      <c r="D40" s="619">
        <v>193599254.10903603</v>
      </c>
      <c r="E40" s="616">
        <v>1038785711.4836102</v>
      </c>
      <c r="F40" s="619">
        <v>706664500.05203414</v>
      </c>
      <c r="G40" s="619">
        <v>246702159.04073003</v>
      </c>
      <c r="H40" s="618">
        <v>953366659.09276414</v>
      </c>
      <c r="I40" s="639"/>
      <c r="J40" s="639"/>
      <c r="K40" s="639"/>
      <c r="L40" s="639"/>
      <c r="M40" s="639"/>
      <c r="N40" s="639"/>
    </row>
    <row r="41" spans="1:14" s="3" customFormat="1" ht="26">
      <c r="A41" s="207">
        <v>7.1</v>
      </c>
      <c r="B41" s="209" t="s">
        <v>312</v>
      </c>
      <c r="C41" s="619">
        <v>32253790.539999999</v>
      </c>
      <c r="D41" s="619">
        <v>2512051.15</v>
      </c>
      <c r="E41" s="616">
        <v>34765841.689999998</v>
      </c>
      <c r="F41" s="619">
        <v>36176811.68</v>
      </c>
      <c r="G41" s="619">
        <v>429780.73</v>
      </c>
      <c r="H41" s="618">
        <v>36606592.409999996</v>
      </c>
      <c r="I41" s="639"/>
      <c r="J41" s="639"/>
      <c r="K41" s="639"/>
      <c r="L41" s="639"/>
      <c r="M41" s="639"/>
      <c r="N41" s="639"/>
    </row>
    <row r="42" spans="1:14" s="3" customFormat="1" ht="26">
      <c r="A42" s="207">
        <v>7.2</v>
      </c>
      <c r="B42" s="209" t="s">
        <v>313</v>
      </c>
      <c r="C42" s="619">
        <v>10817968.919999989</v>
      </c>
      <c r="D42" s="619">
        <v>652925.01540100004</v>
      </c>
      <c r="E42" s="616">
        <v>11470893.935400989</v>
      </c>
      <c r="F42" s="619">
        <v>15287552.430000054</v>
      </c>
      <c r="G42" s="619">
        <v>261725.35888700001</v>
      </c>
      <c r="H42" s="618">
        <v>15549277.788887054</v>
      </c>
      <c r="I42" s="639"/>
      <c r="J42" s="639"/>
      <c r="K42" s="639"/>
      <c r="L42" s="639"/>
      <c r="M42" s="639"/>
      <c r="N42" s="639"/>
    </row>
    <row r="43" spans="1:14" s="3" customFormat="1" ht="26">
      <c r="A43" s="207">
        <v>7.3</v>
      </c>
      <c r="B43" s="209" t="s">
        <v>314</v>
      </c>
      <c r="C43" s="619">
        <v>563830509.45457399</v>
      </c>
      <c r="D43" s="619">
        <v>115204886.63557903</v>
      </c>
      <c r="E43" s="616">
        <v>679035396.09015298</v>
      </c>
      <c r="F43" s="619">
        <v>458295819.47203404</v>
      </c>
      <c r="G43" s="619">
        <v>156462763.06524003</v>
      </c>
      <c r="H43" s="618">
        <v>614758582.53727412</v>
      </c>
      <c r="I43" s="639"/>
      <c r="J43" s="639"/>
      <c r="K43" s="639"/>
      <c r="L43" s="639"/>
      <c r="M43" s="639"/>
      <c r="N43" s="639"/>
    </row>
    <row r="44" spans="1:14" s="3" customFormat="1" ht="26">
      <c r="A44" s="207">
        <v>7.4</v>
      </c>
      <c r="B44" s="209" t="s">
        <v>315</v>
      </c>
      <c r="C44" s="619">
        <v>281355947.92000014</v>
      </c>
      <c r="D44" s="619">
        <v>78394367.473457009</v>
      </c>
      <c r="E44" s="616">
        <v>359750315.39345717</v>
      </c>
      <c r="F44" s="619">
        <v>248368680.58000004</v>
      </c>
      <c r="G44" s="619">
        <v>90239395.975490004</v>
      </c>
      <c r="H44" s="618">
        <v>338608076.55549002</v>
      </c>
      <c r="I44" s="639"/>
      <c r="J44" s="639"/>
      <c r="K44" s="639"/>
      <c r="L44" s="639"/>
      <c r="M44" s="639"/>
      <c r="N44" s="639"/>
    </row>
    <row r="45" spans="1:14" s="3" customFormat="1">
      <c r="A45" s="207">
        <v>8</v>
      </c>
      <c r="B45" s="208" t="s">
        <v>316</v>
      </c>
      <c r="C45" s="619">
        <v>2647986.6273972155</v>
      </c>
      <c r="D45" s="619">
        <v>96711566.664146036</v>
      </c>
      <c r="E45" s="616">
        <v>99359553.291543245</v>
      </c>
      <c r="F45" s="619">
        <v>1885084.65734979</v>
      </c>
      <c r="G45" s="619">
        <v>86732273.699730992</v>
      </c>
      <c r="H45" s="618">
        <v>88617358.357080787</v>
      </c>
      <c r="I45" s="639"/>
      <c r="J45" s="639"/>
      <c r="K45" s="639"/>
      <c r="L45" s="639"/>
      <c r="M45" s="639"/>
      <c r="N45" s="639"/>
    </row>
    <row r="46" spans="1:14" s="3" customFormat="1">
      <c r="A46" s="207">
        <v>8.1</v>
      </c>
      <c r="B46" s="209" t="s">
        <v>317</v>
      </c>
      <c r="C46" s="619">
        <v>0</v>
      </c>
      <c r="D46" s="619">
        <v>0</v>
      </c>
      <c r="E46" s="616">
        <v>0</v>
      </c>
      <c r="F46" s="619">
        <v>0</v>
      </c>
      <c r="G46" s="619">
        <v>0</v>
      </c>
      <c r="H46" s="618">
        <v>0</v>
      </c>
      <c r="I46" s="639"/>
      <c r="J46" s="639"/>
      <c r="K46" s="639"/>
      <c r="L46" s="639"/>
      <c r="M46" s="639"/>
      <c r="N46" s="639"/>
    </row>
    <row r="47" spans="1:14" s="3" customFormat="1">
      <c r="A47" s="207">
        <v>8.1999999999999993</v>
      </c>
      <c r="B47" s="209" t="s">
        <v>318</v>
      </c>
      <c r="C47" s="619">
        <v>6787.9232876712331</v>
      </c>
      <c r="D47" s="619">
        <v>463958.72835616441</v>
      </c>
      <c r="E47" s="616">
        <v>470746.65164383565</v>
      </c>
      <c r="F47" s="619">
        <v>87147.090410958903</v>
      </c>
      <c r="G47" s="619">
        <v>871856.92596618086</v>
      </c>
      <c r="H47" s="618">
        <v>959004.01637713972</v>
      </c>
      <c r="I47" s="639"/>
      <c r="J47" s="639"/>
      <c r="K47" s="639"/>
      <c r="L47" s="639"/>
      <c r="M47" s="639"/>
      <c r="N47" s="639"/>
    </row>
    <row r="48" spans="1:14" s="3" customFormat="1">
      <c r="A48" s="207">
        <v>8.3000000000000007</v>
      </c>
      <c r="B48" s="209" t="s">
        <v>319</v>
      </c>
      <c r="C48" s="619">
        <v>83457.534246575335</v>
      </c>
      <c r="D48" s="619">
        <v>1644066.8705488439</v>
      </c>
      <c r="E48" s="616">
        <v>1727524.4047954192</v>
      </c>
      <c r="F48" s="619">
        <v>51806.71232876712</v>
      </c>
      <c r="G48" s="619">
        <v>3391086.5411932268</v>
      </c>
      <c r="H48" s="618">
        <v>3442893.2535219938</v>
      </c>
      <c r="I48" s="639"/>
      <c r="J48" s="639"/>
      <c r="K48" s="639"/>
      <c r="L48" s="639"/>
      <c r="M48" s="639"/>
      <c r="N48" s="639"/>
    </row>
    <row r="49" spans="1:14" s="3" customFormat="1">
      <c r="A49" s="207">
        <v>8.4</v>
      </c>
      <c r="B49" s="209" t="s">
        <v>320</v>
      </c>
      <c r="C49" s="619">
        <v>63254.730285392812</v>
      </c>
      <c r="D49" s="619">
        <v>8502174.790091211</v>
      </c>
      <c r="E49" s="616">
        <v>8565429.5203766041</v>
      </c>
      <c r="F49" s="619">
        <v>168282.15170543722</v>
      </c>
      <c r="G49" s="619">
        <v>6583204.8202146627</v>
      </c>
      <c r="H49" s="618">
        <v>6751486.9719201</v>
      </c>
      <c r="I49" s="639"/>
      <c r="J49" s="639"/>
      <c r="K49" s="639"/>
      <c r="L49" s="639"/>
      <c r="M49" s="639"/>
      <c r="N49" s="639"/>
    </row>
    <row r="50" spans="1:14" s="3" customFormat="1">
      <c r="A50" s="207">
        <v>8.5</v>
      </c>
      <c r="B50" s="209" t="s">
        <v>321</v>
      </c>
      <c r="C50" s="619">
        <v>511695.18072289153</v>
      </c>
      <c r="D50" s="619">
        <v>7894954.8279187223</v>
      </c>
      <c r="E50" s="616">
        <v>8406650.0086416136</v>
      </c>
      <c r="F50" s="619">
        <v>587641.18291347206</v>
      </c>
      <c r="G50" s="619">
        <v>5561517.2303214399</v>
      </c>
      <c r="H50" s="618">
        <v>6149158.4132349119</v>
      </c>
      <c r="I50" s="639"/>
      <c r="J50" s="639"/>
      <c r="K50" s="639"/>
      <c r="L50" s="639"/>
      <c r="M50" s="639"/>
      <c r="N50" s="639"/>
    </row>
    <row r="51" spans="1:14" s="3" customFormat="1">
      <c r="A51" s="207">
        <v>8.6</v>
      </c>
      <c r="B51" s="209" t="s">
        <v>322</v>
      </c>
      <c r="C51" s="619">
        <v>838596.97126500309</v>
      </c>
      <c r="D51" s="619">
        <v>13494077.153119465</v>
      </c>
      <c r="E51" s="616">
        <v>14332674.124384468</v>
      </c>
      <c r="F51" s="619">
        <v>449383.47102029959</v>
      </c>
      <c r="G51" s="619">
        <v>11354336.915774059</v>
      </c>
      <c r="H51" s="618">
        <v>11803720.386794358</v>
      </c>
      <c r="I51" s="639"/>
      <c r="J51" s="639"/>
      <c r="K51" s="639"/>
      <c r="L51" s="639"/>
      <c r="M51" s="639"/>
      <c r="N51" s="639"/>
    </row>
    <row r="52" spans="1:14" s="3" customFormat="1">
      <c r="A52" s="207">
        <v>8.6999999999999993</v>
      </c>
      <c r="B52" s="209" t="s">
        <v>323</v>
      </c>
      <c r="C52" s="619">
        <v>1144194.2875896813</v>
      </c>
      <c r="D52" s="619">
        <v>64712334.294111624</v>
      </c>
      <c r="E52" s="616">
        <v>65856528.581701308</v>
      </c>
      <c r="F52" s="619">
        <v>540824.04897085507</v>
      </c>
      <c r="G52" s="619">
        <v>58970271.266261421</v>
      </c>
      <c r="H52" s="618">
        <v>59511095.315232277</v>
      </c>
      <c r="I52" s="639"/>
      <c r="J52" s="639"/>
      <c r="K52" s="639"/>
      <c r="L52" s="639"/>
      <c r="M52" s="639"/>
      <c r="N52" s="639"/>
    </row>
    <row r="53" spans="1:14" s="3" customFormat="1" ht="15" thickBot="1">
      <c r="A53" s="212">
        <v>9</v>
      </c>
      <c r="B53" s="213" t="s">
        <v>324</v>
      </c>
      <c r="C53" s="646">
        <v>7135653.3800000008</v>
      </c>
      <c r="D53" s="646">
        <v>30489938.757151879</v>
      </c>
      <c r="E53" s="620">
        <v>37625592.137151882</v>
      </c>
      <c r="F53" s="646">
        <v>567182.70000000007</v>
      </c>
      <c r="G53" s="646">
        <v>6383920.4568219995</v>
      </c>
      <c r="H53" s="621">
        <v>6951103.1568219997</v>
      </c>
      <c r="I53" s="639"/>
      <c r="J53" s="639"/>
      <c r="K53" s="639"/>
      <c r="L53" s="639"/>
      <c r="M53" s="639"/>
      <c r="N53" s="639"/>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21"/>
  <sheetViews>
    <sheetView zoomScale="80" zoomScaleNormal="80" workbookViewId="0">
      <pane xSplit="1" ySplit="4" topLeftCell="B5" activePane="bottomRight" state="frozen"/>
      <selection pane="topRight"/>
      <selection pane="bottomLeft"/>
      <selection pane="bottomRight" activeCell="C7" sqref="C7:G12"/>
    </sheetView>
  </sheetViews>
  <sheetFormatPr defaultColWidth="9.08984375" defaultRowHeight="13"/>
  <cols>
    <col min="1" max="1" width="9.54296875" style="2" bestFit="1" customWidth="1"/>
    <col min="2" max="2" width="93.54296875" style="2" customWidth="1"/>
    <col min="3" max="4" width="12.1796875" style="2" bestFit="1" customWidth="1"/>
    <col min="5" max="7" width="12.1796875" style="11" bestFit="1" customWidth="1"/>
    <col min="8" max="11" width="9.6328125" style="11" customWidth="1"/>
    <col min="12" max="16384" width="9.08984375" style="11"/>
  </cols>
  <sheetData>
    <row r="1" spans="1:12" s="742" customFormat="1" ht="13.5">
      <c r="A1" s="182" t="s">
        <v>188</v>
      </c>
      <c r="B1" s="730" t="str">
        <f>Info!C2</f>
        <v>სს თიბისი ბანკი</v>
      </c>
      <c r="C1" s="730"/>
      <c r="D1" s="731"/>
    </row>
    <row r="2" spans="1:12" s="742" customFormat="1" ht="13.5">
      <c r="A2" s="182" t="s">
        <v>189</v>
      </c>
      <c r="B2" s="710">
        <f>'1. key ratios'!B2</f>
        <v>44651</v>
      </c>
      <c r="C2" s="734"/>
      <c r="D2" s="735"/>
      <c r="E2" s="744"/>
      <c r="F2" s="744"/>
      <c r="G2" s="744"/>
      <c r="H2" s="744"/>
    </row>
    <row r="3" spans="1:12" ht="13.5">
      <c r="A3" s="16"/>
      <c r="B3" s="15"/>
      <c r="C3" s="28"/>
      <c r="D3" s="17"/>
      <c r="E3" s="10"/>
      <c r="F3" s="10"/>
      <c r="G3" s="10"/>
      <c r="H3" s="10"/>
    </row>
    <row r="4" spans="1:12" ht="15" customHeight="1" thickBot="1">
      <c r="A4" s="204" t="s">
        <v>408</v>
      </c>
      <c r="B4" s="205" t="s">
        <v>187</v>
      </c>
      <c r="C4" s="206" t="s">
        <v>93</v>
      </c>
    </row>
    <row r="5" spans="1:12" ht="15" customHeight="1">
      <c r="A5" s="202" t="s">
        <v>26</v>
      </c>
      <c r="B5" s="203"/>
      <c r="C5" s="411" t="str">
        <f>INT((MONTH($B$2))/3)&amp;"Q"&amp;"-"&amp;YEAR($B$2)</f>
        <v>1Q-2022</v>
      </c>
      <c r="D5" s="411" t="str">
        <f>IF(INT(MONTH($B$2))=3, "4"&amp;"Q"&amp;"-"&amp;YEAR($B$2)-1, IF(INT(MONTH($B$2))=6, "1"&amp;"Q"&amp;"-"&amp;YEAR($B$2), IF(INT(MONTH($B$2))=9, "2"&amp;"Q"&amp;"-"&amp;YEAR($B$2),IF(INT(MONTH($B$2))=12, "3"&amp;"Q"&amp;"-"&amp;YEAR($B$2), 0))))</f>
        <v>4Q-2021</v>
      </c>
      <c r="E5" s="411" t="str">
        <f>IF(INT(MONTH($B$2))=3, "3"&amp;"Q"&amp;"-"&amp;YEAR($B$2)-1, IF(INT(MONTH($B$2))=6, "4"&amp;"Q"&amp;"-"&amp;YEAR($B$2)-1, IF(INT(MONTH($B$2))=9, "1"&amp;"Q"&amp;"-"&amp;YEAR($B$2),IF(INT(MONTH($B$2))=12, "2"&amp;"Q"&amp;"-"&amp;YEAR($B$2), 0))))</f>
        <v>3Q-2021</v>
      </c>
      <c r="F5" s="411" t="str">
        <f>IF(INT(MONTH($B$2))=3, "2"&amp;"Q"&amp;"-"&amp;YEAR($B$2)-1, IF(INT(MONTH($B$2))=6, "3"&amp;"Q"&amp;"-"&amp;YEAR($B$2)-1, IF(INT(MONTH($B$2))=9, "4"&amp;"Q"&amp;"-"&amp;YEAR($B$2)-1,IF(INT(MONTH($B$2))=12, "1"&amp;"Q"&amp;"-"&amp;YEAR($B$2), 0))))</f>
        <v>2Q-2021</v>
      </c>
      <c r="G5" s="411" t="str">
        <f>IF(INT(MONTH($B$2))=3, "1"&amp;"Q"&amp;"-"&amp;YEAR($B$2)-1, IF(INT(MONTH($B$2))=6, "2"&amp;"Q"&amp;"-"&amp;YEAR($B$2)-1, IF(INT(MONTH($B$2))=9, "3"&amp;"Q"&amp;"-"&amp;YEAR($B$2)-1,IF(INT(MONTH($B$2))=12, "4"&amp;"Q"&amp;"-"&amp;YEAR($B$2)-1, 0))))</f>
        <v>1Q-2021</v>
      </c>
    </row>
    <row r="6" spans="1:12" ht="15" customHeight="1">
      <c r="A6" s="343">
        <v>1</v>
      </c>
      <c r="B6" s="398" t="s">
        <v>192</v>
      </c>
      <c r="C6" s="344">
        <f>C7+C9+C10</f>
        <v>18235814948.346027</v>
      </c>
      <c r="D6" s="344">
        <f t="shared" ref="D6:G6" si="0">D7+D9+D10</f>
        <v>18091753172.591526</v>
      </c>
      <c r="E6" s="344">
        <f t="shared" si="0"/>
        <v>17257578921.621162</v>
      </c>
      <c r="F6" s="344">
        <f t="shared" si="0"/>
        <v>16554667047.776306</v>
      </c>
      <c r="G6" s="344">
        <f t="shared" si="0"/>
        <v>16861393224.083376</v>
      </c>
      <c r="H6" s="709"/>
      <c r="I6" s="709"/>
      <c r="J6" s="709"/>
      <c r="K6" s="709"/>
      <c r="L6" s="709"/>
    </row>
    <row r="7" spans="1:12" ht="15" customHeight="1">
      <c r="A7" s="343">
        <v>1.1000000000000001</v>
      </c>
      <c r="B7" s="345" t="s">
        <v>603</v>
      </c>
      <c r="C7" s="346">
        <v>17084892370.347799</v>
      </c>
      <c r="D7" s="401">
        <v>16918957797.387981</v>
      </c>
      <c r="E7" s="401">
        <v>15992460534.927423</v>
      </c>
      <c r="F7" s="346">
        <v>15259098859.126896</v>
      </c>
      <c r="G7" s="402">
        <v>15529029589.20166</v>
      </c>
      <c r="H7" s="709"/>
      <c r="I7" s="709"/>
      <c r="J7" s="709"/>
      <c r="K7" s="709"/>
      <c r="L7" s="709"/>
    </row>
    <row r="8" spans="1:12" ht="26">
      <c r="A8" s="343" t="s">
        <v>251</v>
      </c>
      <c r="B8" s="347" t="s">
        <v>402</v>
      </c>
      <c r="C8" s="346">
        <v>28820302.921677001</v>
      </c>
      <c r="D8" s="401">
        <v>30189991.177903995</v>
      </c>
      <c r="E8" s="401">
        <v>30254873.604411997</v>
      </c>
      <c r="F8" s="346">
        <v>29513513.372786999</v>
      </c>
      <c r="G8" s="402">
        <v>30934137.117222004</v>
      </c>
      <c r="H8" s="709"/>
      <c r="I8" s="709"/>
      <c r="J8" s="709"/>
      <c r="K8" s="709"/>
      <c r="L8" s="709"/>
    </row>
    <row r="9" spans="1:12" ht="15" customHeight="1">
      <c r="A9" s="343">
        <v>1.2</v>
      </c>
      <c r="B9" s="345" t="s">
        <v>22</v>
      </c>
      <c r="C9" s="346">
        <v>1084104257.5785096</v>
      </c>
      <c r="D9" s="401">
        <v>1108908235.9278648</v>
      </c>
      <c r="E9" s="401">
        <v>1207864843.7781403</v>
      </c>
      <c r="F9" s="346">
        <v>1239589332.36392</v>
      </c>
      <c r="G9" s="402">
        <v>1291495300.4663839</v>
      </c>
      <c r="H9" s="709"/>
      <c r="I9" s="709"/>
      <c r="J9" s="709"/>
      <c r="K9" s="709"/>
      <c r="L9" s="709"/>
    </row>
    <row r="10" spans="1:12" ht="15" customHeight="1">
      <c r="A10" s="343">
        <v>1.3</v>
      </c>
      <c r="B10" s="399" t="s">
        <v>77</v>
      </c>
      <c r="C10" s="348">
        <v>66818320.419719979</v>
      </c>
      <c r="D10" s="401">
        <v>63887139.275680006</v>
      </c>
      <c r="E10" s="401">
        <v>57253542.915600002</v>
      </c>
      <c r="F10" s="346">
        <v>55978856.285489999</v>
      </c>
      <c r="G10" s="403">
        <v>40868334.41533</v>
      </c>
      <c r="H10" s="709"/>
      <c r="I10" s="709"/>
      <c r="J10" s="709"/>
      <c r="K10" s="709"/>
      <c r="L10" s="709"/>
    </row>
    <row r="11" spans="1:12" ht="15" customHeight="1">
      <c r="A11" s="343">
        <v>2</v>
      </c>
      <c r="B11" s="398" t="s">
        <v>193</v>
      </c>
      <c r="C11" s="346">
        <v>18476916.569492817</v>
      </c>
      <c r="D11" s="401">
        <v>21981201.593659591</v>
      </c>
      <c r="E11" s="401">
        <v>13297497.57894822</v>
      </c>
      <c r="F11" s="346">
        <v>29441822.955766551</v>
      </c>
      <c r="G11" s="402">
        <v>187263594.9390536</v>
      </c>
      <c r="H11" s="709"/>
      <c r="I11" s="709"/>
      <c r="J11" s="709"/>
      <c r="K11" s="709"/>
      <c r="L11" s="709"/>
    </row>
    <row r="12" spans="1:12" ht="15" customHeight="1">
      <c r="A12" s="359">
        <v>3</v>
      </c>
      <c r="B12" s="400" t="s">
        <v>191</v>
      </c>
      <c r="C12" s="348">
        <v>2103894910.8249998</v>
      </c>
      <c r="D12" s="401">
        <v>2103894910.8249998</v>
      </c>
      <c r="E12" s="401">
        <v>1872573783.7914793</v>
      </c>
      <c r="F12" s="346">
        <v>1872573783.7914793</v>
      </c>
      <c r="G12" s="403">
        <v>1872573783.7914793</v>
      </c>
      <c r="H12" s="709"/>
      <c r="I12" s="709"/>
      <c r="J12" s="709"/>
      <c r="K12" s="709"/>
      <c r="L12" s="709"/>
    </row>
    <row r="13" spans="1:12" ht="15" customHeight="1" thickBot="1">
      <c r="A13" s="126">
        <v>4</v>
      </c>
      <c r="B13" s="404" t="s">
        <v>252</v>
      </c>
      <c r="C13" s="249">
        <f>C6+C11+C12</f>
        <v>20358186775.74052</v>
      </c>
      <c r="D13" s="249">
        <f t="shared" ref="D13:G13" si="1">D6+D11+D12</f>
        <v>20217629285.010185</v>
      </c>
      <c r="E13" s="249">
        <f t="shared" si="1"/>
        <v>19143450202.991592</v>
      </c>
      <c r="F13" s="249">
        <f t="shared" si="1"/>
        <v>18456682654.523552</v>
      </c>
      <c r="G13" s="249">
        <f t="shared" si="1"/>
        <v>18921230602.813911</v>
      </c>
      <c r="H13" s="709"/>
      <c r="I13" s="709"/>
      <c r="J13" s="709"/>
      <c r="K13" s="709"/>
      <c r="L13" s="709"/>
    </row>
    <row r="14" spans="1:12">
      <c r="B14" s="22"/>
    </row>
    <row r="15" spans="1:12" ht="26">
      <c r="B15" s="101" t="s">
        <v>604</v>
      </c>
    </row>
    <row r="16" spans="1:12">
      <c r="B16" s="101"/>
    </row>
    <row r="17" spans="2:7">
      <c r="B17" s="101"/>
    </row>
    <row r="18" spans="2:7">
      <c r="B18" s="101"/>
    </row>
    <row r="20" spans="2:7">
      <c r="C20" s="647"/>
      <c r="D20" s="647"/>
      <c r="E20" s="647"/>
      <c r="F20" s="647"/>
      <c r="G20" s="647"/>
    </row>
    <row r="21" spans="2:7">
      <c r="C21" s="647"/>
      <c r="D21" s="647"/>
      <c r="E21" s="647"/>
      <c r="F21" s="647"/>
      <c r="G21" s="64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7"/>
  <sheetViews>
    <sheetView showGridLines="0" zoomScale="85" zoomScaleNormal="85" workbookViewId="0">
      <pane xSplit="1" ySplit="4" topLeftCell="B23" activePane="bottomRight" state="frozen"/>
      <selection pane="topRight"/>
      <selection pane="bottomLeft"/>
      <selection pane="bottomRight" activeCell="C34" sqref="C34"/>
    </sheetView>
  </sheetViews>
  <sheetFormatPr defaultRowHeight="14.5"/>
  <cols>
    <col min="1" max="1" width="10.36328125" style="2" bestFit="1" customWidth="1"/>
    <col min="2" max="2" width="58.90625" style="2" customWidth="1"/>
    <col min="3" max="3" width="96.90625" style="2" bestFit="1" customWidth="1"/>
  </cols>
  <sheetData>
    <row r="1" spans="1:8" s="732" customFormat="1">
      <c r="A1" s="731" t="s">
        <v>188</v>
      </c>
      <c r="B1" s="731" t="str">
        <f>Info!C2</f>
        <v>სს თიბისი ბანკი</v>
      </c>
      <c r="C1" s="731"/>
    </row>
    <row r="2" spans="1:8" s="732" customFormat="1">
      <c r="A2" s="731" t="s">
        <v>189</v>
      </c>
      <c r="B2" s="710">
        <f>'1. key ratios'!B2</f>
        <v>44651</v>
      </c>
      <c r="C2" s="731"/>
    </row>
    <row r="4" spans="1:8" ht="25.5" customHeight="1" thickBot="1">
      <c r="A4" s="224" t="s">
        <v>409</v>
      </c>
      <c r="B4" s="58" t="s">
        <v>149</v>
      </c>
      <c r="C4" s="12"/>
    </row>
    <row r="5" spans="1:8">
      <c r="A5" s="9"/>
      <c r="B5" s="393" t="s">
        <v>150</v>
      </c>
      <c r="C5" s="409" t="s">
        <v>618</v>
      </c>
    </row>
    <row r="6" spans="1:8">
      <c r="A6" s="13">
        <v>1</v>
      </c>
      <c r="B6" s="59" t="s">
        <v>966</v>
      </c>
      <c r="C6" s="405" t="s">
        <v>972</v>
      </c>
    </row>
    <row r="7" spans="1:8">
      <c r="A7" s="13">
        <v>2</v>
      </c>
      <c r="B7" s="59" t="s">
        <v>971</v>
      </c>
      <c r="C7" s="405" t="s">
        <v>970</v>
      </c>
    </row>
    <row r="8" spans="1:8">
      <c r="A8" s="13">
        <v>3</v>
      </c>
      <c r="B8" s="59" t="s">
        <v>969</v>
      </c>
      <c r="C8" s="405" t="s">
        <v>970</v>
      </c>
    </row>
    <row r="9" spans="1:8">
      <c r="A9" s="13">
        <v>4</v>
      </c>
      <c r="B9" s="59" t="s">
        <v>988</v>
      </c>
      <c r="C9" s="405" t="s">
        <v>970</v>
      </c>
    </row>
    <row r="10" spans="1:8">
      <c r="A10" s="13">
        <v>5</v>
      </c>
      <c r="B10" s="59" t="s">
        <v>989</v>
      </c>
      <c r="C10" s="405" t="s">
        <v>970</v>
      </c>
    </row>
    <row r="11" spans="1:8">
      <c r="A11" s="13">
        <v>6</v>
      </c>
      <c r="B11" s="59" t="s">
        <v>990</v>
      </c>
      <c r="C11" s="405" t="s">
        <v>970</v>
      </c>
    </row>
    <row r="12" spans="1:8">
      <c r="A12" s="13">
        <v>7</v>
      </c>
      <c r="B12" s="59" t="s">
        <v>1019</v>
      </c>
      <c r="C12" s="405" t="s">
        <v>970</v>
      </c>
      <c r="H12" s="4"/>
    </row>
    <row r="13" spans="1:8">
      <c r="A13" s="13">
        <v>8</v>
      </c>
      <c r="B13" s="59" t="s">
        <v>1020</v>
      </c>
      <c r="C13" s="405" t="s">
        <v>970</v>
      </c>
    </row>
    <row r="14" spans="1:8">
      <c r="A14" s="13"/>
      <c r="B14" s="59"/>
      <c r="C14" s="405"/>
    </row>
    <row r="15" spans="1:8">
      <c r="A15" s="13"/>
      <c r="B15" s="59"/>
      <c r="C15" s="405"/>
    </row>
    <row r="16" spans="1:8">
      <c r="A16" s="13"/>
      <c r="B16" s="789"/>
      <c r="C16" s="790"/>
    </row>
    <row r="17" spans="1:3">
      <c r="A17" s="13"/>
      <c r="B17" s="394" t="s">
        <v>151</v>
      </c>
      <c r="C17" s="410" t="s">
        <v>619</v>
      </c>
    </row>
    <row r="18" spans="1:3">
      <c r="A18" s="13">
        <v>1</v>
      </c>
      <c r="B18" s="26" t="s">
        <v>967</v>
      </c>
      <c r="C18" s="407" t="s">
        <v>973</v>
      </c>
    </row>
    <row r="19" spans="1:3">
      <c r="A19" s="13">
        <v>2</v>
      </c>
      <c r="B19" s="26" t="s">
        <v>974</v>
      </c>
      <c r="C19" s="407" t="s">
        <v>975</v>
      </c>
    </row>
    <row r="20" spans="1:3">
      <c r="A20" s="13">
        <v>3</v>
      </c>
      <c r="B20" s="26" t="s">
        <v>976</v>
      </c>
      <c r="C20" s="407" t="s">
        <v>977</v>
      </c>
    </row>
    <row r="21" spans="1:3">
      <c r="A21" s="13">
        <v>4</v>
      </c>
      <c r="B21" s="26" t="s">
        <v>978</v>
      </c>
      <c r="C21" s="407" t="s">
        <v>979</v>
      </c>
    </row>
    <row r="22" spans="1:3">
      <c r="A22" s="13">
        <v>5</v>
      </c>
      <c r="B22" s="26" t="s">
        <v>980</v>
      </c>
      <c r="C22" s="407" t="s">
        <v>981</v>
      </c>
    </row>
    <row r="23" spans="1:3">
      <c r="A23" s="13">
        <v>6</v>
      </c>
      <c r="B23" s="26" t="s">
        <v>982</v>
      </c>
      <c r="C23" s="407" t="s">
        <v>983</v>
      </c>
    </row>
    <row r="24" spans="1:3">
      <c r="A24" s="13"/>
      <c r="B24" s="26"/>
      <c r="C24" s="407"/>
    </row>
    <row r="25" spans="1:3">
      <c r="A25" s="13"/>
      <c r="B25" s="26"/>
      <c r="C25" s="407"/>
    </row>
    <row r="26" spans="1:3">
      <c r="A26" s="13"/>
      <c r="B26" s="26"/>
      <c r="C26" s="407"/>
    </row>
    <row r="27" spans="1:3" ht="15.75" customHeight="1">
      <c r="A27" s="13"/>
      <c r="B27" s="26"/>
      <c r="C27" s="408"/>
    </row>
    <row r="28" spans="1:3" ht="15.75" customHeight="1">
      <c r="A28" s="13"/>
      <c r="B28" s="26"/>
      <c r="C28" s="27"/>
    </row>
    <row r="29" spans="1:3" ht="30" customHeight="1">
      <c r="A29" s="13"/>
      <c r="B29" s="791" t="s">
        <v>152</v>
      </c>
      <c r="C29" s="792"/>
    </row>
    <row r="30" spans="1:3">
      <c r="A30" s="13">
        <v>1</v>
      </c>
      <c r="B30" s="59" t="s">
        <v>984</v>
      </c>
      <c r="C30" s="648">
        <v>0.99878075215747519</v>
      </c>
    </row>
    <row r="31" spans="1:3" ht="15.75" customHeight="1">
      <c r="A31" s="13"/>
      <c r="B31" s="59"/>
      <c r="C31" s="60"/>
    </row>
    <row r="32" spans="1:3" ht="29.25" customHeight="1">
      <c r="A32" s="13"/>
      <c r="B32" s="791" t="s">
        <v>272</v>
      </c>
      <c r="C32" s="792"/>
    </row>
    <row r="33" spans="1:3">
      <c r="A33" s="651">
        <v>1</v>
      </c>
      <c r="B33" s="652" t="s">
        <v>985</v>
      </c>
      <c r="C33" s="653">
        <v>0.14592361705275336</v>
      </c>
    </row>
    <row r="34" spans="1:3">
      <c r="A34" s="649">
        <v>2</v>
      </c>
      <c r="B34" s="650" t="s">
        <v>1022</v>
      </c>
      <c r="C34" s="654">
        <v>6.1626134458187508E-2</v>
      </c>
    </row>
    <row r="35" spans="1:3">
      <c r="A35" s="649">
        <v>3</v>
      </c>
      <c r="B35" s="650" t="s">
        <v>986</v>
      </c>
      <c r="C35" s="654">
        <v>5.0457138444385013E-2</v>
      </c>
    </row>
    <row r="36" spans="1:3">
      <c r="A36" s="649">
        <v>4</v>
      </c>
      <c r="B36" s="650" t="s">
        <v>987</v>
      </c>
      <c r="C36" s="654">
        <v>7.4389513942529739E-2</v>
      </c>
    </row>
    <row r="37" spans="1:3" ht="15" thickBot="1">
      <c r="A37" s="14"/>
      <c r="B37" s="61"/>
      <c r="C37" s="406"/>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7"/>
  <sheetViews>
    <sheetView zoomScale="80" zoomScaleNormal="80" workbookViewId="0">
      <pane xSplit="1" ySplit="5" topLeftCell="B9" activePane="bottomRight" state="frozen"/>
      <selection pane="topRight"/>
      <selection pane="bottomLeft"/>
      <selection pane="bottomRight" activeCell="C8" sqref="C8:E20"/>
    </sheetView>
  </sheetViews>
  <sheetFormatPr defaultRowHeight="14.5"/>
  <cols>
    <col min="1" max="1" width="9.54296875" style="2" bestFit="1" customWidth="1"/>
    <col min="2" max="2" width="55.08984375" style="2" customWidth="1"/>
    <col min="3" max="3" width="28" style="2" customWidth="1"/>
    <col min="4" max="4" width="22.453125" style="2" customWidth="1"/>
    <col min="5" max="5" width="18.90625" style="2" customWidth="1"/>
    <col min="6" max="6" width="12" bestFit="1" customWidth="1"/>
    <col min="7" max="7" width="12.54296875" bestFit="1" customWidth="1"/>
  </cols>
  <sheetData>
    <row r="1" spans="1:8" s="732" customFormat="1">
      <c r="A1" s="182" t="s">
        <v>188</v>
      </c>
      <c r="B1" s="730" t="str">
        <f>Info!C2</f>
        <v>სს თიბისი ბანკი</v>
      </c>
      <c r="C1" s="731"/>
      <c r="D1" s="731"/>
      <c r="E1" s="731"/>
    </row>
    <row r="2" spans="1:8" s="182" customFormat="1" ht="15.75" customHeight="1">
      <c r="A2" s="182" t="s">
        <v>189</v>
      </c>
      <c r="B2" s="710">
        <f>'1. key ratios'!B2</f>
        <v>44651</v>
      </c>
    </row>
    <row r="3" spans="1:8" s="20" customFormat="1" ht="15.75" customHeight="1"/>
    <row r="4" spans="1:8" s="20" customFormat="1" ht="15.75" customHeight="1" thickBot="1">
      <c r="A4" s="225" t="s">
        <v>410</v>
      </c>
      <c r="B4" s="226" t="s">
        <v>262</v>
      </c>
      <c r="C4" s="182"/>
      <c r="D4" s="182"/>
      <c r="E4" s="183" t="s">
        <v>93</v>
      </c>
    </row>
    <row r="5" spans="1:8" s="114" customFormat="1" ht="17.399999999999999" customHeight="1">
      <c r="A5" s="711"/>
      <c r="B5" s="315"/>
      <c r="C5" s="181" t="s">
        <v>0</v>
      </c>
      <c r="D5" s="181" t="s">
        <v>1</v>
      </c>
      <c r="E5" s="316" t="s">
        <v>2</v>
      </c>
    </row>
    <row r="6" spans="1:8" s="150" customFormat="1" ht="14.4" customHeight="1">
      <c r="A6" s="1"/>
      <c r="B6" s="793" t="s">
        <v>231</v>
      </c>
      <c r="C6" s="794" t="s">
        <v>230</v>
      </c>
      <c r="D6" s="795" t="s">
        <v>229</v>
      </c>
      <c r="E6" s="796"/>
      <c r="G6"/>
    </row>
    <row r="7" spans="1:8" s="150" customFormat="1" ht="99.65" customHeight="1">
      <c r="A7" s="712"/>
      <c r="B7" s="794"/>
      <c r="C7" s="794"/>
      <c r="D7" s="313" t="s">
        <v>228</v>
      </c>
      <c r="E7" s="314" t="s">
        <v>520</v>
      </c>
      <c r="G7"/>
    </row>
    <row r="8" spans="1:8">
      <c r="A8" s="317">
        <v>1</v>
      </c>
      <c r="B8" s="318" t="s">
        <v>154</v>
      </c>
      <c r="C8" s="319">
        <v>750811859.72000003</v>
      </c>
      <c r="D8" s="319"/>
      <c r="E8" s="320">
        <v>750811859.72000003</v>
      </c>
      <c r="F8" s="6"/>
      <c r="G8" s="6"/>
      <c r="H8" s="6"/>
    </row>
    <row r="9" spans="1:8">
      <c r="A9" s="317">
        <v>2</v>
      </c>
      <c r="B9" s="318" t="s">
        <v>155</v>
      </c>
      <c r="C9" s="319">
        <v>2587093842.7800002</v>
      </c>
      <c r="D9" s="319"/>
      <c r="E9" s="320">
        <v>2587093842.7800002</v>
      </c>
      <c r="F9" s="6"/>
      <c r="G9" s="6"/>
      <c r="H9" s="6"/>
    </row>
    <row r="10" spans="1:8">
      <c r="A10" s="317">
        <v>3</v>
      </c>
      <c r="B10" s="318" t="s">
        <v>227</v>
      </c>
      <c r="C10" s="319">
        <v>842041803.48999989</v>
      </c>
      <c r="D10" s="319"/>
      <c r="E10" s="320">
        <v>842041803.48999989</v>
      </c>
      <c r="F10" s="6"/>
      <c r="G10" s="6"/>
      <c r="H10" s="6"/>
    </row>
    <row r="11" spans="1:8">
      <c r="A11" s="317">
        <v>4</v>
      </c>
      <c r="B11" s="318" t="s">
        <v>185</v>
      </c>
      <c r="C11" s="319">
        <v>0</v>
      </c>
      <c r="D11" s="319"/>
      <c r="E11" s="320">
        <v>0</v>
      </c>
      <c r="F11" s="6"/>
      <c r="G11" s="6"/>
      <c r="H11" s="6"/>
    </row>
    <row r="12" spans="1:8">
      <c r="A12" s="317">
        <v>5</v>
      </c>
      <c r="B12" s="318" t="s">
        <v>157</v>
      </c>
      <c r="C12" s="319">
        <v>1902344986.1818132</v>
      </c>
      <c r="D12" s="319"/>
      <c r="E12" s="320">
        <v>1902344986.1818132</v>
      </c>
      <c r="F12" s="6"/>
      <c r="G12" s="6"/>
      <c r="H12" s="6"/>
    </row>
    <row r="13" spans="1:8">
      <c r="A13" s="317">
        <v>6.1</v>
      </c>
      <c r="B13" s="318" t="s">
        <v>158</v>
      </c>
      <c r="C13" s="321">
        <v>16871808618.859999</v>
      </c>
      <c r="D13" s="319"/>
      <c r="E13" s="320">
        <v>16871808618.859999</v>
      </c>
      <c r="F13" s="6"/>
      <c r="G13" s="6"/>
      <c r="H13" s="6"/>
    </row>
    <row r="14" spans="1:8">
      <c r="A14" s="317">
        <v>6.2</v>
      </c>
      <c r="B14" s="322" t="s">
        <v>159</v>
      </c>
      <c r="C14" s="321">
        <v>-680217511.46000004</v>
      </c>
      <c r="D14" s="319"/>
      <c r="E14" s="320">
        <v>-680217511.46000004</v>
      </c>
      <c r="F14" s="6"/>
      <c r="G14" s="6"/>
      <c r="H14" s="6"/>
    </row>
    <row r="15" spans="1:8">
      <c r="A15" s="317">
        <v>6</v>
      </c>
      <c r="B15" s="318" t="s">
        <v>226</v>
      </c>
      <c r="C15" s="319">
        <v>16191591107.4</v>
      </c>
      <c r="D15" s="319"/>
      <c r="E15" s="320">
        <v>16191591107.4</v>
      </c>
      <c r="F15" s="6"/>
      <c r="G15" s="6"/>
      <c r="H15" s="6"/>
    </row>
    <row r="16" spans="1:8">
      <c r="A16" s="317">
        <v>7</v>
      </c>
      <c r="B16" s="318" t="s">
        <v>161</v>
      </c>
      <c r="C16" s="319">
        <v>226723048.75</v>
      </c>
      <c r="D16" s="319"/>
      <c r="E16" s="320">
        <v>226723048.75</v>
      </c>
      <c r="F16" s="6"/>
      <c r="G16" s="6"/>
      <c r="H16" s="6"/>
    </row>
    <row r="17" spans="1:8">
      <c r="A17" s="317">
        <v>8</v>
      </c>
      <c r="B17" s="318" t="s">
        <v>162</v>
      </c>
      <c r="C17" s="319">
        <v>145444985.45000002</v>
      </c>
      <c r="D17" s="319"/>
      <c r="E17" s="320">
        <v>145444985.45000002</v>
      </c>
      <c r="F17" s="6"/>
      <c r="G17" s="6"/>
      <c r="H17" s="6"/>
    </row>
    <row r="18" spans="1:8">
      <c r="A18" s="317">
        <v>9</v>
      </c>
      <c r="B18" s="318" t="s">
        <v>163</v>
      </c>
      <c r="C18" s="319">
        <v>37219080.381676994</v>
      </c>
      <c r="D18" s="319">
        <v>7607943.8999999994</v>
      </c>
      <c r="E18" s="320">
        <v>29611136.481676996</v>
      </c>
      <c r="F18" s="6"/>
      <c r="G18" s="6"/>
      <c r="H18" s="6"/>
    </row>
    <row r="19" spans="1:8">
      <c r="A19" s="317">
        <v>10</v>
      </c>
      <c r="B19" s="318" t="s">
        <v>164</v>
      </c>
      <c r="C19" s="319">
        <v>707287634.33000004</v>
      </c>
      <c r="D19" s="319">
        <v>281995152.03999996</v>
      </c>
      <c r="E19" s="320">
        <v>425292482.29000008</v>
      </c>
      <c r="F19" s="6"/>
      <c r="G19" s="6"/>
      <c r="H19" s="6"/>
    </row>
    <row r="20" spans="1:8">
      <c r="A20" s="317">
        <v>11</v>
      </c>
      <c r="B20" s="318" t="s">
        <v>165</v>
      </c>
      <c r="C20" s="319">
        <v>471812621.98000002</v>
      </c>
      <c r="D20" s="319">
        <v>0</v>
      </c>
      <c r="E20" s="320">
        <v>471812621.98000002</v>
      </c>
      <c r="F20" s="6"/>
      <c r="G20" s="6"/>
      <c r="H20" s="6"/>
    </row>
    <row r="21" spans="1:8" ht="39.5" thickBot="1">
      <c r="A21" s="323"/>
      <c r="B21" s="324" t="s">
        <v>484</v>
      </c>
      <c r="C21" s="279">
        <f>SUM(C8:C12, C15:C20)</f>
        <v>23862370970.46349</v>
      </c>
      <c r="D21" s="279">
        <f>SUM(D8:D12, D15:D20)</f>
        <v>289603095.93999994</v>
      </c>
      <c r="E21" s="325">
        <f>SUM(E8:E12, E15:E20)</f>
        <v>23572767874.523491</v>
      </c>
      <c r="F21" s="6"/>
      <c r="G21" s="6"/>
      <c r="H21" s="6"/>
    </row>
    <row r="22" spans="1:8">
      <c r="A22"/>
      <c r="B22"/>
      <c r="C22" s="6"/>
      <c r="D22" s="6"/>
      <c r="E22" s="6"/>
    </row>
    <row r="23" spans="1:8">
      <c r="A23"/>
      <c r="B23"/>
      <c r="C23"/>
      <c r="D23"/>
      <c r="E23"/>
    </row>
    <row r="25" spans="1:8" s="2" customFormat="1">
      <c r="B25" s="63"/>
      <c r="F25"/>
      <c r="G25"/>
    </row>
    <row r="26" spans="1:8" s="2" customFormat="1">
      <c r="B26" s="64"/>
      <c r="F26"/>
      <c r="G26"/>
    </row>
    <row r="27" spans="1:8" s="2" customFormat="1">
      <c r="B27" s="63"/>
      <c r="F27"/>
      <c r="G27"/>
    </row>
    <row r="28" spans="1:8" s="2" customFormat="1">
      <c r="B28" s="63"/>
      <c r="F28"/>
      <c r="G28"/>
    </row>
    <row r="29" spans="1:8" s="2" customFormat="1">
      <c r="B29" s="63"/>
      <c r="F29"/>
      <c r="G29"/>
    </row>
    <row r="30" spans="1:8" s="2" customFormat="1">
      <c r="B30" s="63"/>
      <c r="F30"/>
      <c r="G30"/>
    </row>
    <row r="31" spans="1:8" s="2" customFormat="1">
      <c r="B31" s="63"/>
      <c r="F31"/>
      <c r="G31"/>
    </row>
    <row r="32" spans="1:8" s="2" customFormat="1">
      <c r="B32" s="64"/>
      <c r="F32"/>
      <c r="G32"/>
    </row>
    <row r="33" spans="2:7" s="2" customFormat="1">
      <c r="B33" s="64"/>
      <c r="F33"/>
      <c r="G33"/>
    </row>
    <row r="34" spans="2:7" s="2" customFormat="1">
      <c r="B34" s="64"/>
      <c r="F34"/>
      <c r="G34"/>
    </row>
    <row r="35" spans="2:7" s="2" customFormat="1">
      <c r="B35" s="64"/>
      <c r="F35"/>
      <c r="G35"/>
    </row>
    <row r="36" spans="2:7" s="2" customFormat="1">
      <c r="B36" s="64"/>
      <c r="F36"/>
      <c r="G36"/>
    </row>
    <row r="37" spans="2:7" s="2" customFormat="1">
      <c r="B37" s="64"/>
      <c r="F37"/>
      <c r="G3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Normal="100" workbookViewId="0">
      <pane xSplit="1" ySplit="4" topLeftCell="B5" activePane="bottomRight" state="frozen"/>
      <selection pane="topRight"/>
      <selection pane="bottomLeft"/>
      <selection pane="bottomRight" activeCell="C9" sqref="C9:C11"/>
    </sheetView>
  </sheetViews>
  <sheetFormatPr defaultRowHeight="14.5" outlineLevelRow="1"/>
  <cols>
    <col min="1" max="1" width="9.54296875" style="2" bestFit="1" customWidth="1"/>
    <col min="2" max="2" width="114.36328125" style="2" customWidth="1"/>
    <col min="3" max="3" width="14.36328125" bestFit="1" customWidth="1"/>
    <col min="4" max="4" width="25.453125" customWidth="1"/>
    <col min="5" max="5" width="24.36328125" customWidth="1"/>
    <col min="6" max="6" width="24" customWidth="1"/>
    <col min="7" max="7" width="10" bestFit="1" customWidth="1"/>
    <col min="8" max="8" width="12" bestFit="1" customWidth="1"/>
    <col min="9" max="9" width="12.54296875" bestFit="1" customWidth="1"/>
  </cols>
  <sheetData>
    <row r="1" spans="1:6" s="732" customFormat="1">
      <c r="A1" s="182" t="s">
        <v>188</v>
      </c>
      <c r="B1" s="730" t="str">
        <f>Info!C2</f>
        <v>სს თიბისი ბანკი</v>
      </c>
    </row>
    <row r="2" spans="1:6" s="182" customFormat="1" ht="15.75" customHeight="1">
      <c r="A2" s="182" t="s">
        <v>189</v>
      </c>
      <c r="B2" s="710">
        <f>'1. key ratios'!B2</f>
        <v>44651</v>
      </c>
      <c r="C2" s="732"/>
      <c r="D2" s="732"/>
      <c r="E2" s="732"/>
      <c r="F2" s="732"/>
    </row>
    <row r="3" spans="1:6" s="20" customFormat="1" ht="15.75" customHeight="1">
      <c r="C3"/>
      <c r="D3"/>
      <c r="E3"/>
      <c r="F3"/>
    </row>
    <row r="4" spans="1:6" s="20" customFormat="1" ht="26.5" thickBot="1">
      <c r="A4" s="20" t="s">
        <v>411</v>
      </c>
      <c r="B4" s="189" t="s">
        <v>265</v>
      </c>
      <c r="C4" s="183" t="s">
        <v>93</v>
      </c>
      <c r="D4"/>
      <c r="E4"/>
      <c r="F4"/>
    </row>
    <row r="5" spans="1:6" ht="26.5">
      <c r="A5" s="184">
        <v>1</v>
      </c>
      <c r="B5" s="185" t="s">
        <v>433</v>
      </c>
      <c r="C5" s="713">
        <f>'7. LI1'!E21</f>
        <v>23572767874.523491</v>
      </c>
      <c r="D5" s="638"/>
    </row>
    <row r="6" spans="1:6" s="174" customFormat="1">
      <c r="A6" s="113">
        <v>2.1</v>
      </c>
      <c r="B6" s="191" t="s">
        <v>266</v>
      </c>
      <c r="C6" s="250">
        <v>3734609956.9344988</v>
      </c>
      <c r="D6" s="638"/>
    </row>
    <row r="7" spans="1:6" s="4" customFormat="1" ht="26" outlineLevel="1">
      <c r="A7" s="190">
        <v>2.2000000000000002</v>
      </c>
      <c r="B7" s="186" t="s">
        <v>267</v>
      </c>
      <c r="C7" s="251">
        <v>4232444475.8627009</v>
      </c>
      <c r="D7" s="638"/>
    </row>
    <row r="8" spans="1:6" s="4" customFormat="1" ht="26.5">
      <c r="A8" s="190">
        <v>3</v>
      </c>
      <c r="B8" s="187" t="s">
        <v>434</v>
      </c>
      <c r="C8" s="714">
        <f>SUM(C5:C7)</f>
        <v>31539822307.32069</v>
      </c>
      <c r="D8" s="638"/>
    </row>
    <row r="9" spans="1:6" s="174" customFormat="1">
      <c r="A9" s="113">
        <v>4</v>
      </c>
      <c r="B9" s="194" t="s">
        <v>263</v>
      </c>
      <c r="C9" s="655">
        <v>311770142.55000001</v>
      </c>
      <c r="D9" s="638"/>
    </row>
    <row r="10" spans="1:6" s="4" customFormat="1" outlineLevel="1">
      <c r="A10" s="190">
        <v>5.0999999999999996</v>
      </c>
      <c r="B10" s="186" t="s">
        <v>273</v>
      </c>
      <c r="C10" s="656">
        <v>-2343589482.9607592</v>
      </c>
      <c r="D10" s="638"/>
    </row>
    <row r="11" spans="1:6" s="4" customFormat="1" ht="26" outlineLevel="1">
      <c r="A11" s="190">
        <v>5.2</v>
      </c>
      <c r="B11" s="186" t="s">
        <v>274</v>
      </c>
      <c r="C11" s="656">
        <v>-4115233042.9261017</v>
      </c>
      <c r="D11" s="638"/>
    </row>
    <row r="12" spans="1:6" s="4" customFormat="1">
      <c r="A12" s="190">
        <v>6</v>
      </c>
      <c r="B12" s="192" t="s">
        <v>605</v>
      </c>
      <c r="C12" s="657"/>
      <c r="D12" s="638"/>
    </row>
    <row r="13" spans="1:6" s="4" customFormat="1" ht="15" thickBot="1">
      <c r="A13" s="193">
        <v>7</v>
      </c>
      <c r="B13" s="188" t="s">
        <v>264</v>
      </c>
      <c r="C13" s="715">
        <f>SUM(C8:C12)</f>
        <v>25392769923.983829</v>
      </c>
      <c r="D13" s="638"/>
    </row>
    <row r="15" spans="1:6" ht="26.5">
      <c r="B15" s="22" t="s">
        <v>606</v>
      </c>
    </row>
    <row r="17" spans="2:9" s="2" customFormat="1">
      <c r="B17" s="65"/>
      <c r="C17" s="638"/>
      <c r="D17"/>
      <c r="E17"/>
      <c r="F17"/>
      <c r="G17"/>
      <c r="H17"/>
      <c r="I17"/>
    </row>
    <row r="18" spans="2:9" s="2" customFormat="1">
      <c r="B18" s="62"/>
      <c r="C18" s="638"/>
      <c r="D18"/>
      <c r="E18"/>
      <c r="F18"/>
      <c r="G18"/>
      <c r="H18"/>
      <c r="I18"/>
    </row>
    <row r="19" spans="2:9" s="2" customFormat="1">
      <c r="B19" s="62"/>
      <c r="C19" s="638"/>
      <c r="D19"/>
      <c r="E19"/>
      <c r="F19"/>
      <c r="G19"/>
      <c r="H19"/>
      <c r="I19"/>
    </row>
    <row r="20" spans="2:9" s="2" customFormat="1">
      <c r="B20" s="64"/>
      <c r="C20" s="638"/>
      <c r="D20"/>
      <c r="E20"/>
      <c r="F20"/>
      <c r="G20"/>
      <c r="H20"/>
      <c r="I20"/>
    </row>
    <row r="21" spans="2:9" s="2" customFormat="1">
      <c r="B21" s="63"/>
      <c r="C21" s="638"/>
      <c r="D21"/>
      <c r="E21"/>
      <c r="F21"/>
      <c r="G21"/>
      <c r="H21"/>
      <c r="I21"/>
    </row>
    <row r="22" spans="2:9" s="2" customFormat="1">
      <c r="B22" s="64"/>
      <c r="C22" s="638"/>
      <c r="D22"/>
      <c r="E22"/>
      <c r="F22"/>
      <c r="G22"/>
      <c r="H22"/>
      <c r="I22"/>
    </row>
    <row r="23" spans="2:9" s="2" customFormat="1">
      <c r="B23" s="63"/>
      <c r="C23" s="638"/>
      <c r="D23"/>
      <c r="E23"/>
      <c r="F23"/>
      <c r="G23"/>
      <c r="H23"/>
      <c r="I23"/>
    </row>
    <row r="24" spans="2:9" s="2" customFormat="1">
      <c r="B24" s="63"/>
      <c r="C24" s="638"/>
      <c r="D24"/>
      <c r="E24"/>
      <c r="F24"/>
      <c r="G24"/>
      <c r="H24"/>
      <c r="I24"/>
    </row>
    <row r="25" spans="2:9" s="2" customFormat="1">
      <c r="B25" s="63"/>
      <c r="C25" s="638"/>
      <c r="D25"/>
      <c r="E25"/>
      <c r="F25"/>
      <c r="G25"/>
      <c r="H25"/>
      <c r="I25"/>
    </row>
    <row r="26" spans="2:9" s="2" customFormat="1">
      <c r="B26" s="63"/>
      <c r="C26" s="638"/>
      <c r="D26"/>
      <c r="E26"/>
      <c r="F26"/>
      <c r="G26"/>
      <c r="H26"/>
      <c r="I26"/>
    </row>
    <row r="27" spans="2:9" s="2" customFormat="1">
      <c r="B27" s="63"/>
      <c r="C27" s="638"/>
      <c r="D27"/>
      <c r="E27"/>
      <c r="F27"/>
      <c r="G27"/>
      <c r="H27"/>
      <c r="I27"/>
    </row>
    <row r="28" spans="2:9" s="2" customFormat="1">
      <c r="B28" s="64"/>
      <c r="C28"/>
      <c r="D28"/>
      <c r="E28"/>
      <c r="F28"/>
      <c r="G28"/>
      <c r="H28"/>
      <c r="I28"/>
    </row>
    <row r="29" spans="2:9" s="2" customFormat="1">
      <c r="B29" s="64"/>
      <c r="C29"/>
      <c r="D29"/>
      <c r="E29"/>
      <c r="F29"/>
      <c r="G29"/>
      <c r="H29"/>
      <c r="I29"/>
    </row>
    <row r="30" spans="2:9" s="2" customFormat="1">
      <c r="B30" s="64"/>
      <c r="C30"/>
      <c r="D30"/>
      <c r="E30"/>
      <c r="F30"/>
      <c r="G30"/>
      <c r="H30"/>
      <c r="I30"/>
    </row>
    <row r="31" spans="2:9" s="2" customFormat="1">
      <c r="B31" s="64"/>
      <c r="C31"/>
      <c r="D31"/>
      <c r="E31"/>
      <c r="F31"/>
      <c r="G31"/>
      <c r="H31"/>
      <c r="I31"/>
    </row>
    <row r="32" spans="2:9" s="2" customFormat="1">
      <c r="B32" s="64"/>
      <c r="C32"/>
      <c r="D32"/>
      <c r="E32"/>
      <c r="F32"/>
      <c r="G32"/>
      <c r="H32"/>
      <c r="I32"/>
    </row>
    <row r="33" spans="2:9" s="2" customFormat="1">
      <c r="B33" s="64"/>
      <c r="C33"/>
      <c r="D33"/>
      <c r="E33"/>
      <c r="F33"/>
      <c r="G33"/>
      <c r="H33"/>
      <c r="I33"/>
    </row>
  </sheetData>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2022-05-03T02:02:16Z</dcterms:modified>
  <cp:contentStatus/>
</cp:coreProperties>
</file>